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Archive-551m\2025\"/>
    </mc:Choice>
  </mc:AlternateContent>
  <xr:revisionPtr revIDLastSave="0" documentId="13_ncr:1_{CEC33017-2CA5-46E3-B4FA-07D7DA85F3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25" sheetId="1" r:id="rId1"/>
    <sheet name="Feb25" sheetId="2" r:id="rId2"/>
    <sheet name="Mar25" sheetId="3" r:id="rId3"/>
    <sheet name="Apr25" sheetId="14" r:id="rId4"/>
    <sheet name="May25" sheetId="15" r:id="rId5"/>
    <sheet name="June25" sheetId="16" r:id="rId6"/>
    <sheet name="July25" sheetId="17" r:id="rId7"/>
    <sheet name="Aug25" sheetId="18" r:id="rId8"/>
    <sheet name="Sep25" sheetId="19" r:id="rId9"/>
    <sheet name="Oct25" sheetId="20" r:id="rId10"/>
    <sheet name="Nov25" sheetId="21" r:id="rId11"/>
    <sheet name="Dec25" sheetId="22" r:id="rId12"/>
    <sheet name="551m2025" sheetId="13" r:id="rId13"/>
  </sheets>
  <definedNames>
    <definedName name="_xlnm.Print_Area" localSheetId="2">'Mar25'!$A$1:$H$124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15" l="1"/>
  <c r="D31" i="13"/>
  <c r="E31" i="13"/>
  <c r="F31" i="13"/>
  <c r="D32" i="13"/>
  <c r="E32" i="13"/>
  <c r="F32" i="13"/>
  <c r="D33" i="13"/>
  <c r="E33" i="13"/>
  <c r="F33" i="13"/>
  <c r="D34" i="13"/>
  <c r="E34" i="13"/>
  <c r="F34" i="13"/>
  <c r="D35" i="13"/>
  <c r="E35" i="13"/>
  <c r="F35" i="13"/>
  <c r="F14" i="1"/>
  <c r="H14" i="2"/>
  <c r="G14" i="1" l="1"/>
  <c r="H14" i="22" l="1"/>
  <c r="F14" i="22"/>
  <c r="G14" i="22"/>
  <c r="F14" i="21" l="1"/>
  <c r="F14" i="20"/>
  <c r="D28" i="21" l="1"/>
  <c r="G14" i="21" l="1"/>
  <c r="F14" i="19" l="1"/>
  <c r="G14" i="20"/>
  <c r="G14" i="19"/>
  <c r="F14" i="18"/>
  <c r="D14" i="18"/>
  <c r="G14" i="18"/>
  <c r="G14" i="17" l="1"/>
  <c r="F14" i="17"/>
  <c r="G14" i="16" l="1"/>
  <c r="G91" i="16" s="1"/>
  <c r="F14" i="16"/>
  <c r="F91" i="16" s="1"/>
  <c r="G14" i="15"/>
  <c r="F14" i="15"/>
  <c r="F14" i="14"/>
  <c r="G14" i="14"/>
  <c r="F14" i="3" l="1"/>
  <c r="G14" i="3"/>
  <c r="E14" i="3"/>
  <c r="D14" i="3"/>
  <c r="F14" i="2"/>
  <c r="E14" i="2"/>
  <c r="G14" i="2"/>
  <c r="H14" i="3" l="1"/>
  <c r="F85" i="22"/>
  <c r="F85" i="19" l="1"/>
  <c r="F85" i="16" l="1"/>
  <c r="D14" i="15" l="1"/>
  <c r="D14" i="14" l="1"/>
  <c r="D14" i="2" l="1"/>
  <c r="D14" i="22" l="1"/>
  <c r="F47" i="22" l="1"/>
  <c r="F91" i="19" l="1"/>
  <c r="F85" i="18"/>
  <c r="F85" i="17"/>
  <c r="E14" i="17" l="1"/>
  <c r="D47" i="19"/>
  <c r="G36" i="13" l="1"/>
  <c r="F36" i="13"/>
  <c r="D36" i="13"/>
  <c r="G35" i="13"/>
  <c r="G34" i="13"/>
  <c r="G33" i="13"/>
  <c r="G32" i="13"/>
  <c r="G31" i="13"/>
  <c r="G30" i="13"/>
  <c r="E30" i="13"/>
  <c r="D30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B87" i="22"/>
  <c r="H72" i="22"/>
  <c r="H71" i="22"/>
  <c r="H70" i="22"/>
  <c r="H69" i="22"/>
  <c r="H68" i="22"/>
  <c r="H67" i="22"/>
  <c r="G47" i="22"/>
  <c r="E47" i="22"/>
  <c r="D47" i="22"/>
  <c r="H39" i="22"/>
  <c r="H38" i="22"/>
  <c r="H37" i="22"/>
  <c r="H36" i="22"/>
  <c r="H35" i="22"/>
  <c r="H34" i="22"/>
  <c r="H33" i="22"/>
  <c r="H32" i="22"/>
  <c r="H31" i="22"/>
  <c r="H30" i="22"/>
  <c r="G28" i="22"/>
  <c r="F28" i="22"/>
  <c r="E28" i="22"/>
  <c r="D28" i="22"/>
  <c r="H27" i="22"/>
  <c r="H26" i="22"/>
  <c r="H25" i="22"/>
  <c r="H24" i="22"/>
  <c r="H23" i="22"/>
  <c r="H22" i="22"/>
  <c r="H21" i="22"/>
  <c r="H20" i="22"/>
  <c r="H19" i="22"/>
  <c r="G91" i="22"/>
  <c r="E14" i="22"/>
  <c r="B87" i="21"/>
  <c r="F85" i="21"/>
  <c r="H72" i="21"/>
  <c r="H71" i="21"/>
  <c r="H70" i="21"/>
  <c r="H69" i="21"/>
  <c r="H68" i="21"/>
  <c r="H67" i="21"/>
  <c r="G47" i="21"/>
  <c r="F47" i="21"/>
  <c r="E47" i="21"/>
  <c r="D47" i="21"/>
  <c r="H39" i="21"/>
  <c r="H38" i="21"/>
  <c r="H37" i="21"/>
  <c r="H36" i="21"/>
  <c r="H35" i="21"/>
  <c r="H34" i="21"/>
  <c r="H33" i="21"/>
  <c r="H32" i="21"/>
  <c r="H31" i="21"/>
  <c r="H30" i="21"/>
  <c r="G28" i="21"/>
  <c r="F28" i="21"/>
  <c r="E28" i="21"/>
  <c r="H27" i="21"/>
  <c r="H26" i="21"/>
  <c r="H25" i="21"/>
  <c r="H24" i="21"/>
  <c r="H23" i="21"/>
  <c r="H22" i="21"/>
  <c r="H21" i="21"/>
  <c r="H20" i="21"/>
  <c r="H19" i="21"/>
  <c r="G91" i="21"/>
  <c r="F91" i="21"/>
  <c r="E14" i="21"/>
  <c r="D14" i="21"/>
  <c r="B87" i="20"/>
  <c r="F85" i="20"/>
  <c r="H72" i="20"/>
  <c r="H71" i="20"/>
  <c r="H70" i="20"/>
  <c r="H69" i="20"/>
  <c r="H68" i="20"/>
  <c r="H67" i="20"/>
  <c r="G47" i="20"/>
  <c r="F47" i="20"/>
  <c r="E47" i="20"/>
  <c r="D47" i="20"/>
  <c r="H39" i="20"/>
  <c r="H38" i="20"/>
  <c r="H37" i="20"/>
  <c r="H36" i="20"/>
  <c r="H35" i="20"/>
  <c r="H34" i="20"/>
  <c r="H33" i="20"/>
  <c r="H32" i="20"/>
  <c r="H31" i="20"/>
  <c r="H30" i="20"/>
  <c r="G28" i="20"/>
  <c r="F28" i="20"/>
  <c r="E28" i="20"/>
  <c r="D28" i="20"/>
  <c r="H27" i="20"/>
  <c r="H26" i="20"/>
  <c r="H25" i="20"/>
  <c r="H24" i="20"/>
  <c r="H23" i="20"/>
  <c r="H22" i="20"/>
  <c r="H21" i="20"/>
  <c r="H20" i="20"/>
  <c r="H19" i="20"/>
  <c r="G91" i="20"/>
  <c r="F91" i="20"/>
  <c r="E14" i="20"/>
  <c r="D14" i="20"/>
  <c r="B87" i="19"/>
  <c r="H72" i="19"/>
  <c r="H71" i="19"/>
  <c r="H70" i="19"/>
  <c r="H69" i="19"/>
  <c r="H68" i="19"/>
  <c r="H67" i="19"/>
  <c r="G47" i="19"/>
  <c r="F47" i="19"/>
  <c r="H39" i="19"/>
  <c r="H38" i="19"/>
  <c r="H37" i="19"/>
  <c r="H35" i="19"/>
  <c r="H34" i="19"/>
  <c r="H33" i="19"/>
  <c r="H32" i="19"/>
  <c r="H31" i="19"/>
  <c r="H30" i="19"/>
  <c r="G28" i="19"/>
  <c r="G29" i="19" s="1"/>
  <c r="F28" i="19"/>
  <c r="F29" i="19" s="1"/>
  <c r="E28" i="19"/>
  <c r="D28" i="19"/>
  <c r="H27" i="19"/>
  <c r="H26" i="19"/>
  <c r="H25" i="19"/>
  <c r="H24" i="19"/>
  <c r="H23" i="19"/>
  <c r="H22" i="19"/>
  <c r="H21" i="19"/>
  <c r="H20" i="19"/>
  <c r="H19" i="19"/>
  <c r="G91" i="19"/>
  <c r="H91" i="19" s="1"/>
  <c r="E14" i="19"/>
  <c r="D14" i="19"/>
  <c r="B87" i="18"/>
  <c r="H72" i="18"/>
  <c r="H71" i="18"/>
  <c r="H70" i="18"/>
  <c r="H69" i="18"/>
  <c r="H68" i="18"/>
  <c r="H67" i="18"/>
  <c r="G47" i="18"/>
  <c r="F47" i="18"/>
  <c r="E47" i="18"/>
  <c r="D47" i="18"/>
  <c r="H39" i="18"/>
  <c r="H38" i="18"/>
  <c r="H37" i="18"/>
  <c r="H35" i="18"/>
  <c r="H34" i="18"/>
  <c r="H33" i="18"/>
  <c r="H32" i="18"/>
  <c r="H31" i="18"/>
  <c r="H30" i="18"/>
  <c r="G28" i="18"/>
  <c r="F28" i="18"/>
  <c r="E28" i="18"/>
  <c r="D28" i="18"/>
  <c r="H27" i="18"/>
  <c r="H26" i="18"/>
  <c r="H25" i="18"/>
  <c r="H24" i="18"/>
  <c r="H23" i="18"/>
  <c r="H22" i="18"/>
  <c r="H21" i="18"/>
  <c r="H20" i="18"/>
  <c r="H19" i="18"/>
  <c r="G91" i="18"/>
  <c r="F91" i="18"/>
  <c r="E14" i="18"/>
  <c r="G48" i="19" l="1"/>
  <c r="G57" i="19" s="1"/>
  <c r="G29" i="22"/>
  <c r="G48" i="22" s="1"/>
  <c r="G57" i="22" s="1"/>
  <c r="H14" i="19"/>
  <c r="H91" i="21"/>
  <c r="H47" i="21"/>
  <c r="G29" i="20"/>
  <c r="G48" i="20" s="1"/>
  <c r="G57" i="20" s="1"/>
  <c r="H91" i="20"/>
  <c r="H91" i="18"/>
  <c r="H14" i="18"/>
  <c r="F91" i="22"/>
  <c r="H91" i="22" s="1"/>
  <c r="H14" i="20"/>
  <c r="G29" i="21"/>
  <c r="G48" i="21" s="1"/>
  <c r="G57" i="21" s="1"/>
  <c r="D29" i="20"/>
  <c r="D48" i="20" s="1"/>
  <c r="D57" i="20" s="1"/>
  <c r="E29" i="20"/>
  <c r="E48" i="20" s="1"/>
  <c r="E57" i="20" s="1"/>
  <c r="E29" i="19"/>
  <c r="D29" i="19"/>
  <c r="D48" i="19" s="1"/>
  <c r="D57" i="19" s="1"/>
  <c r="E29" i="18"/>
  <c r="E48" i="18" s="1"/>
  <c r="E57" i="18" s="1"/>
  <c r="G29" i="18"/>
  <c r="G48" i="18" s="1"/>
  <c r="G57" i="18" s="1"/>
  <c r="D29" i="21"/>
  <c r="D48" i="21" s="1"/>
  <c r="D57" i="21" s="1"/>
  <c r="E29" i="22"/>
  <c r="H28" i="22"/>
  <c r="D29" i="22"/>
  <c r="D48" i="22" s="1"/>
  <c r="D57" i="22" s="1"/>
  <c r="E29" i="21"/>
  <c r="E48" i="21" s="1"/>
  <c r="E57" i="21" s="1"/>
  <c r="H14" i="21"/>
  <c r="H28" i="21"/>
  <c r="H28" i="20"/>
  <c r="H28" i="19"/>
  <c r="H28" i="18"/>
  <c r="D29" i="18"/>
  <c r="H47" i="22"/>
  <c r="H47" i="20"/>
  <c r="E84" i="21"/>
  <c r="E87" i="21" s="1"/>
  <c r="F29" i="21"/>
  <c r="F48" i="21" s="1"/>
  <c r="F57" i="21" s="1"/>
  <c r="E84" i="22"/>
  <c r="E87" i="22" s="1"/>
  <c r="F29" i="22"/>
  <c r="E84" i="20"/>
  <c r="E87" i="20" s="1"/>
  <c r="E84" i="19"/>
  <c r="E87" i="19" s="1"/>
  <c r="F29" i="20"/>
  <c r="F48" i="20" s="1"/>
  <c r="F57" i="20" s="1"/>
  <c r="E84" i="18"/>
  <c r="E87" i="18" s="1"/>
  <c r="F29" i="18"/>
  <c r="H29" i="19" l="1"/>
  <c r="H29" i="18"/>
  <c r="F48" i="22"/>
  <c r="F57" i="22" s="1"/>
  <c r="F84" i="22"/>
  <c r="F87" i="22" s="1"/>
  <c r="H29" i="22"/>
  <c r="H29" i="20"/>
  <c r="F84" i="19"/>
  <c r="F87" i="19" s="1"/>
  <c r="H29" i="21"/>
  <c r="F48" i="19"/>
  <c r="F57" i="19" s="1"/>
  <c r="F48" i="18"/>
  <c r="F57" i="18" s="1"/>
  <c r="E48" i="22"/>
  <c r="E57" i="22" s="1"/>
  <c r="D48" i="18"/>
  <c r="D57" i="18" s="1"/>
  <c r="H48" i="21"/>
  <c r="H57" i="21" s="1"/>
  <c r="F84" i="21"/>
  <c r="F87" i="21" s="1"/>
  <c r="H48" i="20"/>
  <c r="H57" i="20" s="1"/>
  <c r="F84" i="20"/>
  <c r="F87" i="20" s="1"/>
  <c r="F84" i="18"/>
  <c r="F87" i="18" s="1"/>
  <c r="H48" i="22" l="1"/>
  <c r="H57" i="22" s="1"/>
  <c r="H48" i="18"/>
  <c r="H57" i="18" s="1"/>
  <c r="B87" i="17"/>
  <c r="H72" i="17"/>
  <c r="H71" i="17"/>
  <c r="H70" i="17"/>
  <c r="H69" i="17"/>
  <c r="H68" i="17"/>
  <c r="H67" i="17"/>
  <c r="G47" i="17"/>
  <c r="F47" i="17"/>
  <c r="E47" i="17"/>
  <c r="D47" i="17"/>
  <c r="H39" i="17"/>
  <c r="H38" i="17"/>
  <c r="H37" i="17"/>
  <c r="H36" i="17"/>
  <c r="H35" i="17"/>
  <c r="H34" i="17"/>
  <c r="H33" i="17"/>
  <c r="H32" i="17"/>
  <c r="H31" i="17"/>
  <c r="H30" i="17"/>
  <c r="G28" i="17"/>
  <c r="F28" i="17"/>
  <c r="F29" i="17" s="1"/>
  <c r="E28" i="17"/>
  <c r="D28" i="17"/>
  <c r="H27" i="17"/>
  <c r="H26" i="17"/>
  <c r="H25" i="17"/>
  <c r="H24" i="17"/>
  <c r="H23" i="17"/>
  <c r="H22" i="17"/>
  <c r="H21" i="17"/>
  <c r="H20" i="17"/>
  <c r="H19" i="17"/>
  <c r="G91" i="17"/>
  <c r="F91" i="17"/>
  <c r="D14" i="17"/>
  <c r="H14" i="17" s="1"/>
  <c r="H47" i="17" l="1"/>
  <c r="H91" i="17"/>
  <c r="D29" i="17"/>
  <c r="D48" i="17" s="1"/>
  <c r="D57" i="17" s="1"/>
  <c r="E29" i="17"/>
  <c r="E48" i="17" s="1"/>
  <c r="E57" i="17" s="1"/>
  <c r="H28" i="17"/>
  <c r="E84" i="17"/>
  <c r="E87" i="17" s="1"/>
  <c r="F48" i="17"/>
  <c r="F57" i="17" s="1"/>
  <c r="G29" i="17"/>
  <c r="G48" i="17" s="1"/>
  <c r="G57" i="17" s="1"/>
  <c r="H29" i="17" l="1"/>
  <c r="F84" i="17"/>
  <c r="F87" i="17" s="1"/>
  <c r="H48" i="17"/>
  <c r="H57" i="17" s="1"/>
  <c r="B87" i="16" l="1"/>
  <c r="H72" i="16"/>
  <c r="H71" i="16"/>
  <c r="H70" i="16"/>
  <c r="H69" i="16"/>
  <c r="H68" i="16"/>
  <c r="H67" i="16"/>
  <c r="G47" i="16"/>
  <c r="F47" i="16"/>
  <c r="E47" i="16"/>
  <c r="D47" i="16"/>
  <c r="H39" i="16"/>
  <c r="H38" i="16"/>
  <c r="H37" i="16"/>
  <c r="H36" i="16"/>
  <c r="H35" i="16"/>
  <c r="H34" i="16"/>
  <c r="H33" i="16"/>
  <c r="H32" i="16"/>
  <c r="H31" i="16"/>
  <c r="H30" i="16"/>
  <c r="G28" i="16"/>
  <c r="F28" i="16"/>
  <c r="E28" i="16"/>
  <c r="D28" i="16"/>
  <c r="H27" i="16"/>
  <c r="H26" i="16"/>
  <c r="H25" i="16"/>
  <c r="H24" i="16"/>
  <c r="H23" i="16"/>
  <c r="H22" i="16"/>
  <c r="H21" i="16"/>
  <c r="H20" i="16"/>
  <c r="H19" i="16"/>
  <c r="E14" i="16"/>
  <c r="D14" i="16"/>
  <c r="H14" i="16" l="1"/>
  <c r="H47" i="16"/>
  <c r="E29" i="16"/>
  <c r="E48" i="16" s="1"/>
  <c r="E57" i="16" s="1"/>
  <c r="H28" i="16"/>
  <c r="D29" i="16"/>
  <c r="D48" i="16" s="1"/>
  <c r="D57" i="16" s="1"/>
  <c r="H91" i="16"/>
  <c r="E84" i="16"/>
  <c r="E87" i="16" s="1"/>
  <c r="F29" i="16"/>
  <c r="G29" i="16"/>
  <c r="G48" i="16" s="1"/>
  <c r="G57" i="16" s="1"/>
  <c r="F48" i="16" l="1"/>
  <c r="F57" i="16" s="1"/>
  <c r="F84" i="16"/>
  <c r="F87" i="16" s="1"/>
  <c r="H29" i="16"/>
  <c r="B87" i="14"/>
  <c r="F85" i="14"/>
  <c r="H72" i="14"/>
  <c r="H71" i="14"/>
  <c r="H70" i="14"/>
  <c r="H69" i="14"/>
  <c r="H68" i="14"/>
  <c r="H67" i="14"/>
  <c r="G47" i="14"/>
  <c r="F47" i="14"/>
  <c r="E47" i="14"/>
  <c r="D47" i="14"/>
  <c r="H39" i="14"/>
  <c r="H38" i="14"/>
  <c r="H37" i="14"/>
  <c r="H36" i="14"/>
  <c r="H35" i="14"/>
  <c r="H33" i="14"/>
  <c r="H30" i="14"/>
  <c r="G28" i="14"/>
  <c r="F28" i="14"/>
  <c r="E28" i="14"/>
  <c r="D28" i="14"/>
  <c r="H27" i="14"/>
  <c r="H26" i="14"/>
  <c r="H25" i="14"/>
  <c r="H24" i="14"/>
  <c r="H23" i="14"/>
  <c r="H22" i="14"/>
  <c r="H21" i="14"/>
  <c r="H20" i="14"/>
  <c r="H19" i="14"/>
  <c r="G91" i="14"/>
  <c r="F91" i="14"/>
  <c r="E14" i="14"/>
  <c r="B87" i="15"/>
  <c r="F85" i="15"/>
  <c r="H72" i="15"/>
  <c r="H71" i="15"/>
  <c r="H70" i="15"/>
  <c r="H69" i="15"/>
  <c r="H68" i="15"/>
  <c r="H67" i="15"/>
  <c r="G47" i="15"/>
  <c r="E47" i="15"/>
  <c r="D47" i="15"/>
  <c r="H39" i="15"/>
  <c r="H38" i="15"/>
  <c r="H37" i="15"/>
  <c r="H33" i="15"/>
  <c r="G28" i="15"/>
  <c r="F28" i="15"/>
  <c r="F29" i="15" s="1"/>
  <c r="E28" i="15"/>
  <c r="D28" i="15"/>
  <c r="D29" i="15" s="1"/>
  <c r="H27" i="15"/>
  <c r="H26" i="15"/>
  <c r="H25" i="15"/>
  <c r="H24" i="15"/>
  <c r="H23" i="15"/>
  <c r="H22" i="15"/>
  <c r="H21" i="15"/>
  <c r="H20" i="15"/>
  <c r="H19" i="15"/>
  <c r="G91" i="15"/>
  <c r="F91" i="15"/>
  <c r="E14" i="15"/>
  <c r="H48" i="16" l="1"/>
  <c r="H57" i="16" s="1"/>
  <c r="H28" i="15"/>
  <c r="H91" i="14"/>
  <c r="E29" i="14"/>
  <c r="E48" i="14" s="1"/>
  <c r="E57" i="14" s="1"/>
  <c r="D29" i="14"/>
  <c r="D48" i="14" s="1"/>
  <c r="D57" i="14" s="1"/>
  <c r="H28" i="14"/>
  <c r="F29" i="14"/>
  <c r="F48" i="14" s="1"/>
  <c r="F57" i="14" s="1"/>
  <c r="G29" i="14"/>
  <c r="G48" i="14" s="1"/>
  <c r="G57" i="14" s="1"/>
  <c r="E84" i="14"/>
  <c r="E87" i="14" s="1"/>
  <c r="H14" i="14"/>
  <c r="H91" i="15"/>
  <c r="G29" i="15"/>
  <c r="G48" i="15" s="1"/>
  <c r="D48" i="15"/>
  <c r="E29" i="15"/>
  <c r="E48" i="15" s="1"/>
  <c r="E84" i="15"/>
  <c r="E87" i="15" s="1"/>
  <c r="H14" i="15"/>
  <c r="H29" i="15" l="1"/>
  <c r="H29" i="14"/>
  <c r="G57" i="15"/>
  <c r="E57" i="15"/>
  <c r="D57" i="15"/>
  <c r="F84" i="14"/>
  <c r="F87" i="14" s="1"/>
  <c r="H48" i="14"/>
  <c r="H57" i="14" s="1"/>
  <c r="F84" i="15"/>
  <c r="F87" i="15" s="1"/>
  <c r="D47" i="3" l="1"/>
  <c r="E47" i="3"/>
  <c r="D47" i="2" l="1"/>
  <c r="D28" i="3"/>
  <c r="D28" i="2"/>
  <c r="D28" i="1"/>
  <c r="D28" i="13" l="1"/>
  <c r="F85" i="1"/>
  <c r="F18" i="13" l="1"/>
  <c r="F85" i="2" l="1"/>
  <c r="E14" i="1" l="1"/>
  <c r="D29" i="3" l="1"/>
  <c r="D48" i="3" s="1"/>
  <c r="D57" i="3" l="1"/>
  <c r="B87" i="3" l="1"/>
  <c r="H72" i="3"/>
  <c r="H71" i="3"/>
  <c r="H70" i="3"/>
  <c r="H69" i="3"/>
  <c r="H68" i="3"/>
  <c r="H67" i="3"/>
  <c r="G47" i="3"/>
  <c r="F47" i="3"/>
  <c r="H39" i="3"/>
  <c r="H38" i="3"/>
  <c r="H37" i="3"/>
  <c r="H35" i="3"/>
  <c r="H34" i="3"/>
  <c r="H33" i="3"/>
  <c r="H32" i="3"/>
  <c r="H31" i="3"/>
  <c r="H30" i="3"/>
  <c r="G28" i="3"/>
  <c r="F28" i="3"/>
  <c r="F29" i="3" s="1"/>
  <c r="E28" i="3"/>
  <c r="H27" i="3"/>
  <c r="H26" i="3"/>
  <c r="H25" i="3"/>
  <c r="H24" i="3"/>
  <c r="H23" i="3"/>
  <c r="H22" i="3"/>
  <c r="H21" i="3"/>
  <c r="H20" i="3"/>
  <c r="H19" i="3"/>
  <c r="E84" i="3"/>
  <c r="H36" i="3" l="1"/>
  <c r="F91" i="3"/>
  <c r="E29" i="3"/>
  <c r="E48" i="3" s="1"/>
  <c r="E57" i="3" s="1"/>
  <c r="G29" i="3"/>
  <c r="G48" i="3" s="1"/>
  <c r="G57" i="3" s="1"/>
  <c r="H47" i="3"/>
  <c r="H28" i="3"/>
  <c r="E87" i="3"/>
  <c r="G91" i="3"/>
  <c r="D29" i="2"/>
  <c r="D48" i="2" s="1"/>
  <c r="F84" i="3" l="1"/>
  <c r="F87" i="3" s="1"/>
  <c r="H91" i="3"/>
  <c r="F48" i="3"/>
  <c r="F57" i="3" s="1"/>
  <c r="H29" i="3"/>
  <c r="B87" i="2"/>
  <c r="F50" i="13"/>
  <c r="F52" i="13" s="1"/>
  <c r="H72" i="2"/>
  <c r="H71" i="2"/>
  <c r="H70" i="2"/>
  <c r="H69" i="2"/>
  <c r="H68" i="2"/>
  <c r="H67" i="2"/>
  <c r="G47" i="2"/>
  <c r="E47" i="2"/>
  <c r="H39" i="2"/>
  <c r="H38" i="2"/>
  <c r="H37" i="2"/>
  <c r="H33" i="2"/>
  <c r="G28" i="2"/>
  <c r="F28" i="2"/>
  <c r="E28" i="2"/>
  <c r="H27" i="2"/>
  <c r="H26" i="2"/>
  <c r="H25" i="2"/>
  <c r="H24" i="2"/>
  <c r="H23" i="2"/>
  <c r="H22" i="2"/>
  <c r="H21" i="2"/>
  <c r="H20" i="2"/>
  <c r="H19" i="2"/>
  <c r="G91" i="2"/>
  <c r="F91" i="2"/>
  <c r="E14" i="13"/>
  <c r="H48" i="3" l="1"/>
  <c r="H57" i="3" s="1"/>
  <c r="E29" i="2"/>
  <c r="E84" i="2"/>
  <c r="E87" i="2" s="1"/>
  <c r="H91" i="2"/>
  <c r="H28" i="2"/>
  <c r="F29" i="2"/>
  <c r="G29" i="2"/>
  <c r="G48" i="2" s="1"/>
  <c r="G57" i="2" s="1"/>
  <c r="E48" i="2" l="1"/>
  <c r="E57" i="2" s="1"/>
  <c r="H29" i="2"/>
  <c r="F84" i="2"/>
  <c r="F87" i="2" s="1"/>
  <c r="D57" i="2"/>
  <c r="B87" i="1" l="1"/>
  <c r="H72" i="1"/>
  <c r="H71" i="1"/>
  <c r="H70" i="1"/>
  <c r="H69" i="1"/>
  <c r="H68" i="1"/>
  <c r="H67" i="1"/>
  <c r="G47" i="1"/>
  <c r="G47" i="13" s="1"/>
  <c r="E47" i="1"/>
  <c r="D47" i="1"/>
  <c r="D47" i="13" s="1"/>
  <c r="H39" i="1"/>
  <c r="H38" i="1"/>
  <c r="H37" i="1"/>
  <c r="H33" i="1"/>
  <c r="H33" i="13" s="1"/>
  <c r="G28" i="1"/>
  <c r="G28" i="13" s="1"/>
  <c r="F28" i="1"/>
  <c r="F28" i="13" s="1"/>
  <c r="E28" i="1"/>
  <c r="E28" i="13" s="1"/>
  <c r="H27" i="1"/>
  <c r="H26" i="1"/>
  <c r="H25" i="1"/>
  <c r="H24" i="1"/>
  <c r="H24" i="13" s="1"/>
  <c r="H23" i="1"/>
  <c r="H23" i="13" s="1"/>
  <c r="H22" i="1"/>
  <c r="H22" i="13" s="1"/>
  <c r="H21" i="1"/>
  <c r="H21" i="13" s="1"/>
  <c r="H20" i="1"/>
  <c r="H20" i="13" s="1"/>
  <c r="H19" i="1"/>
  <c r="H19" i="13" s="1"/>
  <c r="G14" i="13"/>
  <c r="F14" i="13"/>
  <c r="D14" i="1"/>
  <c r="D29" i="1" l="1"/>
  <c r="D29" i="13" s="1"/>
  <c r="D14" i="13"/>
  <c r="G91" i="1"/>
  <c r="F91" i="1"/>
  <c r="E84" i="1"/>
  <c r="E29" i="1"/>
  <c r="E29" i="13" s="1"/>
  <c r="H28" i="1"/>
  <c r="H28" i="13" s="1"/>
  <c r="F29" i="1"/>
  <c r="F29" i="13" s="1"/>
  <c r="G29" i="1"/>
  <c r="G29" i="13" s="1"/>
  <c r="H14" i="1"/>
  <c r="H14" i="13" s="1"/>
  <c r="H91" i="1" l="1"/>
  <c r="H36" i="1"/>
  <c r="G48" i="1"/>
  <c r="G48" i="13" s="1"/>
  <c r="E48" i="1"/>
  <c r="D48" i="1"/>
  <c r="D48" i="13" s="1"/>
  <c r="H29" i="1"/>
  <c r="H29" i="13" s="1"/>
  <c r="E87" i="1"/>
  <c r="F84" i="1"/>
  <c r="F87" i="1" s="1"/>
  <c r="G57" i="1" l="1"/>
  <c r="G58" i="1" s="1"/>
  <c r="G58" i="2" s="1"/>
  <c r="G58" i="3" s="1"/>
  <c r="E57" i="1"/>
  <c r="E58" i="1" s="1"/>
  <c r="E58" i="2" s="1"/>
  <c r="E58" i="3" s="1"/>
  <c r="D57" i="1"/>
  <c r="D58" i="1" s="1"/>
  <c r="D58" i="2" s="1"/>
  <c r="D58" i="3" s="1"/>
  <c r="E58" i="14" l="1"/>
  <c r="E58" i="15" s="1"/>
  <c r="E58" i="16" s="1"/>
  <c r="E58" i="17" s="1"/>
  <c r="E58" i="18" s="1"/>
  <c r="G58" i="14"/>
  <c r="G58" i="15" s="1"/>
  <c r="G58" i="16" s="1"/>
  <c r="G58" i="17" s="1"/>
  <c r="G58" i="18" s="1"/>
  <c r="G58" i="19" s="1"/>
  <c r="G58" i="20" s="1"/>
  <c r="G58" i="21" s="1"/>
  <c r="G58" i="22" s="1"/>
  <c r="D58" i="14"/>
  <c r="D58" i="15" s="1"/>
  <c r="D58" i="16" s="1"/>
  <c r="D58" i="17" s="1"/>
  <c r="D58" i="18" s="1"/>
  <c r="D58" i="19" s="1"/>
  <c r="D58" i="20" s="1"/>
  <c r="D58" i="21" s="1"/>
  <c r="D58" i="22" s="1"/>
  <c r="H32" i="2" l="1"/>
  <c r="H34" i="2"/>
  <c r="H35" i="2"/>
  <c r="H31" i="2"/>
  <c r="H30" i="2"/>
  <c r="F47" i="2"/>
  <c r="F48" i="2" s="1"/>
  <c r="H48" i="2" s="1"/>
  <c r="H57" i="2" l="1"/>
  <c r="F57" i="2"/>
  <c r="H36" i="2" l="1"/>
  <c r="H47" i="2" l="1"/>
  <c r="H34" i="14"/>
  <c r="H31" i="14"/>
  <c r="H32" i="14"/>
  <c r="H47" i="14" l="1"/>
  <c r="H31" i="15" l="1"/>
  <c r="H34" i="15"/>
  <c r="H35" i="15"/>
  <c r="F47" i="15"/>
  <c r="H30" i="15"/>
  <c r="F48" i="15" l="1"/>
  <c r="F57" i="15" l="1"/>
  <c r="H48" i="15"/>
  <c r="H57" i="15" s="1"/>
  <c r="H36" i="15"/>
  <c r="H47" i="15" l="1"/>
  <c r="H36" i="18"/>
  <c r="H47" i="18" l="1"/>
  <c r="E47" i="19"/>
  <c r="E48" i="19" s="1"/>
  <c r="E36" i="13"/>
  <c r="H36" i="19"/>
  <c r="H47" i="19" s="1"/>
  <c r="H36" i="13" l="1"/>
  <c r="E47" i="13"/>
  <c r="H48" i="19"/>
  <c r="E57" i="19"/>
  <c r="E58" i="19" s="1"/>
  <c r="E58" i="20" s="1"/>
  <c r="E58" i="21" s="1"/>
  <c r="E58" i="22" s="1"/>
  <c r="E48" i="13"/>
  <c r="H57" i="19" l="1"/>
  <c r="H31" i="1"/>
  <c r="H31" i="13" s="1"/>
  <c r="H32" i="1"/>
  <c r="H32" i="13" s="1"/>
  <c r="H34" i="1"/>
  <c r="H34" i="13" s="1"/>
  <c r="H35" i="1"/>
  <c r="H35" i="13" s="1"/>
  <c r="H30" i="1"/>
  <c r="H30" i="13" s="1"/>
  <c r="F47" i="1"/>
  <c r="F48" i="1" s="1"/>
  <c r="F48" i="13" s="1"/>
  <c r="F30" i="13"/>
  <c r="F47" i="13" l="1"/>
  <c r="H47" i="1"/>
  <c r="H47" i="13" s="1"/>
  <c r="H48" i="1"/>
  <c r="F57" i="1"/>
  <c r="F58" i="1" s="1"/>
  <c r="F58" i="2" s="1"/>
  <c r="F58" i="3" s="1"/>
  <c r="F58" i="14" s="1"/>
  <c r="F58" i="15" s="1"/>
  <c r="F58" i="16" s="1"/>
  <c r="F58" i="17" s="1"/>
  <c r="F58" i="18" s="1"/>
  <c r="F58" i="19" s="1"/>
  <c r="F58" i="20" s="1"/>
  <c r="F58" i="21" s="1"/>
  <c r="F58" i="22" s="1"/>
  <c r="H48" i="13" l="1"/>
  <c r="H57" i="1"/>
  <c r="H58" i="1" s="1"/>
  <c r="H58" i="2" s="1"/>
  <c r="H58" i="3" s="1"/>
  <c r="H58" i="14" s="1"/>
  <c r="H58" i="15" s="1"/>
  <c r="H58" i="16" s="1"/>
  <c r="H58" i="17" s="1"/>
  <c r="H58" i="18" s="1"/>
  <c r="H58" i="19" s="1"/>
  <c r="H58" i="20" s="1"/>
  <c r="H58" i="21" s="1"/>
  <c r="H58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D80A8A29-F4F1-4212-807A-E916A5528EF9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60DABBE9-2A5B-4526-9B62-C0A06F869E7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D88C5DC0-977E-4508-BBD0-9D86622442F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9BEC9E93-D59D-4974-A5A6-A0FE037C8EFD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B3F90061-4AA0-40BE-966D-344C21B89704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08C6871-278B-4C64-8A09-DF4DF832834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B7262D6-7F7D-44B5-9DFB-98F0E7AE56F6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C7AC66C0-2194-4F1E-B5ED-41E61167AE8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90FD24-AEEC-4B84-A96B-8F91A9F4F93C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1832AE4-C0D8-489E-9D73-546862AAB38C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1CA9D78C-45D1-4AFF-8477-41C7F7A54138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2245AD5-4D2D-4254-99ED-8631A005E27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42C2DA2A-C32F-4F43-A683-BF767FAD039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1BFD8EF-4010-41AC-918A-5653F1541D17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73990AFE-9414-464C-A31A-CB5464622021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EE24C26E-9352-4040-945A-3272DA06D4F7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5B4D8EFE-5BD5-4F49-93E7-3109DAEE48F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498CB0CE-8BBB-40CC-9F8C-7A6D25152CCA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B6DEC05E-984F-43C4-9D2E-74F06BB79CEE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E758FF1E-B6CC-4519-88DE-F7F557D13FC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A8D3C4F-D3A2-41FD-93BC-BD0C26E0741D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8EFCE334-55B3-4A16-A141-F623B06961DA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738790-5D97-498B-B2AC-544A267138AB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2E8F80A4-641F-42DF-ACE5-C4223F852009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F1EF7DE4-4AFC-456B-82F2-5E4DA9C5EB8B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2935FF6D-CD6D-4CBF-A3B2-B9CC69772C83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F8572A1D-AF07-4659-A1F0-E315AF90C26E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<sst xmlns="http://schemas.openxmlformats.org/spreadsheetml/2006/main" count="1741" uniqueCount="146">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</sst>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0;\(0\)"/>
    <numFmt numFmtId="165" formatCode="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0070C0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" fontId="2" fillId="0" borderId="0" applyFont="0" applyFill="0" applyBorder="0" applyAlignment="0" applyProtection="0"/>
    <xf numFmtId="8" fontId="2" fillId="0" borderId="0" applyFont="0" applyFill="0" applyBorder="0" applyAlignment="0" applyProtection="0"/>
  </cellStyleXfs>
  <cellXfs count="156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0" fontId="2" fillId="0" borderId="2" xfId="0" applyFont="1" applyBorder="1" applyAlignment="1">
      <alignment horizontal="righ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12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3" fontId="5" fillId="0" borderId="0" xfId="1" applyNumberFormat="1" applyFont="1" applyFill="1" applyBorder="1" applyAlignment="1"/>
    <xf numFmtId="3" fontId="5" fillId="0" borderId="3" xfId="1" applyNumberFormat="1" applyFont="1" applyFill="1" applyBorder="1" applyAlignment="1"/>
    <xf numFmtId="3" fontId="2" fillId="0" borderId="0" xfId="1" applyNumberFormat="1" applyFont="1" applyFill="1" applyBorder="1" applyAlignment="1"/>
    <xf numFmtId="3" fontId="2" fillId="0" borderId="3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4" xfId="1" applyNumberFormat="1" applyFont="1" applyFill="1" applyBorder="1" applyAlignment="1"/>
    <xf numFmtId="3" fontId="2" fillId="0" borderId="5" xfId="1" applyNumberFormat="1" applyFont="1" applyFill="1" applyBorder="1" applyAlignment="1"/>
    <xf numFmtId="3" fontId="2" fillId="0" borderId="12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3" fontId="2" fillId="0" borderId="1" xfId="1" applyNumberFormat="1" applyFont="1" applyFill="1" applyBorder="1"/>
    <xf numFmtId="3" fontId="2" fillId="0" borderId="11" xfId="1" applyNumberFormat="1" applyFont="1" applyFill="1" applyBorder="1"/>
    <xf numFmtId="3" fontId="2" fillId="0" borderId="10" xfId="1" applyNumberFormat="1" applyFont="1" applyFill="1" applyBorder="1" applyAlignment="1"/>
    <xf numFmtId="3" fontId="4" fillId="0" borderId="10" xfId="1" applyNumberFormat="1" applyFont="1" applyFill="1" applyBorder="1" applyAlignment="1"/>
    <xf numFmtId="3" fontId="2" fillId="0" borderId="1" xfId="1" applyNumberFormat="1" applyFont="1" applyFill="1" applyBorder="1" applyAlignment="1">
      <alignment horizontal="center"/>
    </xf>
    <xf numFmtId="3" fontId="2" fillId="0" borderId="14" xfId="1" applyNumberFormat="1" applyFont="1" applyFill="1" applyBorder="1" applyAlignment="1">
      <alignment horizontal="center"/>
    </xf>
    <xf numFmtId="9" fontId="2" fillId="0" borderId="11" xfId="2" applyFont="1" applyFill="1" applyBorder="1"/>
    <xf numFmtId="3" fontId="0" fillId="0" borderId="0" xfId="0" applyNumberFormat="1"/>
    <xf numFmtId="3" fontId="11" fillId="0" borderId="12" xfId="0" applyNumberFormat="1" applyFont="1" applyBorder="1"/>
    <xf numFmtId="3" fontId="2" fillId="1" borderId="11" xfId="0" applyNumberFormat="1" applyFont="1" applyFill="1" applyBorder="1"/>
    <xf numFmtId="3" fontId="5" fillId="0" borderId="4" xfId="1" applyNumberFormat="1" applyFont="1" applyFill="1" applyBorder="1" applyAlignment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6">
    <cellStyle name="Comma" xfId="1" builtinId="3"/>
    <cellStyle name="Comma 2" xfId="4" xr:uid="{34888FC4-1BE8-44D1-99B9-4703697C35CF}"/>
    <cellStyle name="Currency 2" xfId="5" xr:uid="{C9B7E0F6-98FA-4EB9-947D-B9B8FFA2EDD3}"/>
    <cellStyle name="Normal" xfId="0" builtinId="0"/>
    <cellStyle name="Normal 2" xfId="3" xr:uid="{6CB29433-931D-4119-9E2A-E8D499487DF3}"/>
    <cellStyle name="Percent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H124"/>
  <sheetViews>
    <sheetView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J8" sqref="J8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134">
        <f>D15+D21+D22</f>
        <v>6946007</v>
      </c>
      <c r="E14" s="138">
        <f>E15+E21+E22</f>
        <v>95815021</v>
      </c>
      <c r="F14" s="138">
        <f>F15+F21+F22</f>
        <v>43887913</v>
      </c>
      <c r="G14" s="138">
        <f>G15+G21+G22</f>
        <v>565761</v>
      </c>
      <c r="H14" s="37">
        <f t="shared" ref="H14:H27" si="0">SUM(D14:G14)</f>
        <v>147214702</v>
      </c>
    </row>
    <row r="15" spans="1:8" outlineLevel="1">
      <c r="A15" s="23"/>
      <c r="B15" s="38" t="s">
        <v>25</v>
      </c>
      <c r="C15" s="155"/>
      <c r="D15" s="132">
        <v>6596396</v>
      </c>
      <c r="E15" s="133">
        <v>95754268</v>
      </c>
      <c r="F15" s="134">
        <v>43830051</v>
      </c>
      <c r="G15" s="135">
        <v>565155</v>
      </c>
      <c r="H15" s="37"/>
    </row>
    <row r="16" spans="1:8" outlineLevel="1">
      <c r="A16" s="23"/>
      <c r="B16" s="38" t="s">
        <v>26</v>
      </c>
      <c r="C16" s="155"/>
      <c r="D16" s="132"/>
      <c r="E16" s="133"/>
      <c r="F16" s="132"/>
      <c r="G16" s="133"/>
      <c r="H16" s="37"/>
    </row>
    <row r="17" spans="1:8" outlineLevel="1">
      <c r="A17" s="23"/>
      <c r="B17" s="38" t="s">
        <v>27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657955</v>
      </c>
      <c r="G18" s="137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156766</v>
      </c>
      <c r="E19" s="105">
        <v>2258294</v>
      </c>
      <c r="F19" s="105"/>
      <c r="G19" s="105"/>
      <c r="H19" s="37">
        <f t="shared" si="0"/>
        <v>2415060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107"/>
      <c r="G20" s="10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50188</v>
      </c>
      <c r="E21" s="105">
        <v>60753</v>
      </c>
      <c r="F21" s="105">
        <v>57862</v>
      </c>
      <c r="G21" s="105">
        <v>606</v>
      </c>
      <c r="H21" s="53">
        <f t="shared" si="0"/>
        <v>169409</v>
      </c>
    </row>
    <row r="22" spans="1:8">
      <c r="A22" s="5"/>
      <c r="B22" s="54" t="s">
        <v>36</v>
      </c>
      <c r="C22" s="48">
        <v>24</v>
      </c>
      <c r="D22" s="106">
        <v>299423</v>
      </c>
      <c r="E22" s="107">
        <v>0</v>
      </c>
      <c r="F22" s="107"/>
      <c r="G22" s="107"/>
      <c r="H22" s="37">
        <f t="shared" si="0"/>
        <v>299423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29160.666666666664</v>
      </c>
      <c r="E24" s="107"/>
      <c r="F24" s="49"/>
      <c r="G24" s="50"/>
      <c r="H24" s="37">
        <f t="shared" si="0"/>
        <v>29160.666666666664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477216.33333333331</v>
      </c>
      <c r="E28" s="53">
        <f>SUM(E19:E23)-E24</f>
        <v>2319047</v>
      </c>
      <c r="F28" s="53">
        <f>SUM(F19:F23)-F24</f>
        <v>57862</v>
      </c>
      <c r="G28" s="53">
        <f>SUM(G19:G23)-G24</f>
        <v>606</v>
      </c>
      <c r="H28" s="50">
        <f>SUM(H19:H23)-H24</f>
        <v>2854731.3333333335</v>
      </c>
    </row>
    <row r="29" spans="1:8">
      <c r="A29" s="61" t="s">
        <v>43</v>
      </c>
      <c r="B29" s="62"/>
      <c r="C29" s="48">
        <v>40</v>
      </c>
      <c r="D29" s="49">
        <f>D14-D28</f>
        <v>6468790.666666667</v>
      </c>
      <c r="E29" s="63">
        <f>E14-E28</f>
        <v>93495974</v>
      </c>
      <c r="F29" s="50">
        <f>F14+F18-F28</f>
        <v>44488006</v>
      </c>
      <c r="G29" s="49">
        <f>G14-G28</f>
        <v>565155</v>
      </c>
      <c r="H29" s="50">
        <f>H14-H28</f>
        <v>144359970.66666666</v>
      </c>
    </row>
    <row r="30" spans="1:8">
      <c r="A30" s="23" t="s">
        <v>44</v>
      </c>
      <c r="B30" s="45" t="s">
        <v>45</v>
      </c>
      <c r="C30" s="33">
        <v>51</v>
      </c>
      <c r="D30" s="108">
        <v>45295</v>
      </c>
      <c r="E30" s="109">
        <v>20107</v>
      </c>
      <c r="F30" s="109">
        <v>82275</v>
      </c>
      <c r="G30" s="139"/>
      <c r="H30" s="37">
        <f t="shared" ref="H30:H39" si="1">SUM(D30:G30)</f>
        <v>147677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5"/>
      <c r="G31" s="14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7"/>
      <c r="G32" s="139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5"/>
      <c r="G33" s="140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7"/>
      <c r="G34" s="139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5">
        <v>98509</v>
      </c>
      <c r="G35" s="140"/>
      <c r="H35" s="53">
        <f t="shared" si="1"/>
        <v>98509</v>
      </c>
    </row>
    <row r="36" spans="1:8">
      <c r="A36" s="5"/>
      <c r="B36" s="10" t="s">
        <v>52</v>
      </c>
      <c r="C36" s="33">
        <v>57</v>
      </c>
      <c r="D36" s="106">
        <v>8439</v>
      </c>
      <c r="E36" s="107">
        <v>487</v>
      </c>
      <c r="F36" s="107">
        <v>281968</v>
      </c>
      <c r="G36" s="139"/>
      <c r="H36" s="37">
        <f t="shared" si="1"/>
        <v>290894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53734</v>
      </c>
      <c r="E47" s="50">
        <f>SUM(E30:E41)</f>
        <v>20594</v>
      </c>
      <c r="F47" s="49">
        <f>SUM(F30:F41)</f>
        <v>462752</v>
      </c>
      <c r="G47" s="50">
        <f>SUM(G30:G41)</f>
        <v>0</v>
      </c>
      <c r="H47" s="37">
        <f>SUM(H30:H41)</f>
        <v>537080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6415056.666666667</v>
      </c>
      <c r="E48" s="50">
        <f>E29-E47</f>
        <v>93475380</v>
      </c>
      <c r="F48" s="49">
        <f>F29-F47</f>
        <v>44025254</v>
      </c>
      <c r="G48" s="50">
        <f>G29-G47</f>
        <v>565155</v>
      </c>
      <c r="H48" s="37">
        <f>SUM(D48:G48)</f>
        <v>144480845.66666669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6415056.666666667</v>
      </c>
      <c r="E57" s="59">
        <f>SUM(E48:E56)</f>
        <v>93475380</v>
      </c>
      <c r="F57" s="58">
        <f>SUM(F48:F56)</f>
        <v>44025254</v>
      </c>
      <c r="G57" s="59">
        <f>SUM(G48:G56)</f>
        <v>565155</v>
      </c>
      <c r="H57" s="65">
        <f>SUM(H48:H56)</f>
        <v>144480845.66666669</v>
      </c>
    </row>
    <row r="58" spans="1:8">
      <c r="A58" s="71"/>
      <c r="B58" s="72" t="s">
        <v>75</v>
      </c>
      <c r="C58" s="33"/>
      <c r="D58" s="58">
        <f>D57</f>
        <v>6415056.666666667</v>
      </c>
      <c r="E58" s="60">
        <f>E57</f>
        <v>93475380</v>
      </c>
      <c r="F58" s="59">
        <f>F57</f>
        <v>44025254</v>
      </c>
      <c r="G58" s="65">
        <f>G57</f>
        <v>565155</v>
      </c>
      <c r="H58" s="50">
        <f>H57</f>
        <v>144480845.66666669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January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s="115" customFormat="1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141">
        <f>D14+E14</f>
        <v>102761028</v>
      </c>
      <c r="F84" s="142">
        <f>(+F28+F29+G29)-(F85-F86)</f>
        <v>45111023</v>
      </c>
      <c r="G84" s="8"/>
      <c r="H84" s="93"/>
    </row>
    <row r="85" spans="1:8">
      <c r="A85" s="5"/>
      <c r="B85" s="6" t="s">
        <v>102</v>
      </c>
      <c r="C85" s="8"/>
      <c r="D85" s="8"/>
      <c r="E85" s="141"/>
      <c r="F85" s="142">
        <f>0/0.26</f>
        <v>0</v>
      </c>
      <c r="G85" s="8"/>
      <c r="H85" s="143"/>
    </row>
    <row r="86" spans="1:8">
      <c r="A86" s="5"/>
      <c r="B86" s="6" t="s">
        <v>103</v>
      </c>
      <c r="C86" s="8"/>
      <c r="D86" s="8"/>
      <c r="E86" s="141"/>
      <c r="F86" s="142"/>
      <c r="G86" s="8"/>
      <c r="H86" s="144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1">
        <f>(E84+E85)-E86</f>
        <v>102761028</v>
      </c>
      <c r="F87" s="142">
        <f>(F84+F85)-F86</f>
        <v>45111023</v>
      </c>
      <c r="G87" s="8"/>
      <c r="H87" s="143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145">
        <f>F14</f>
        <v>43887913</v>
      </c>
      <c r="G91" s="145">
        <f>G14</f>
        <v>565761</v>
      </c>
      <c r="H91" s="146">
        <f>F91+G91</f>
        <v>44453674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141"/>
      <c r="F99" s="147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J124"/>
  <sheetViews>
    <sheetView zoomScaleNormal="10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H5" sqref="H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134">
        <f>D15+D21+D22</f>
        <v>6149534</v>
      </c>
      <c r="E14" s="138">
        <f>E15+E21+E22</f>
        <v>89934714</v>
      </c>
      <c r="F14" s="138">
        <f>F15+F21+F22</f>
        <v>39494552</v>
      </c>
      <c r="G14" s="138">
        <f>G15+G21+G22</f>
        <v>539022</v>
      </c>
      <c r="H14" s="37">
        <f>SUM(D14:G14)</f>
        <v>136117822</v>
      </c>
    </row>
    <row r="15" spans="1:8" outlineLevel="1">
      <c r="A15" s="23"/>
      <c r="B15" s="38" t="s">
        <v>25</v>
      </c>
      <c r="C15" s="155"/>
      <c r="D15" s="132">
        <v>5783001</v>
      </c>
      <c r="E15" s="133">
        <v>89871888</v>
      </c>
      <c r="F15" s="133">
        <v>39463352</v>
      </c>
      <c r="G15" s="133">
        <v>538622</v>
      </c>
      <c r="H15" s="37"/>
    </row>
    <row r="16" spans="1:8" outlineLevel="1">
      <c r="A16" s="23"/>
      <c r="B16" s="38" t="s">
        <v>26</v>
      </c>
      <c r="C16" s="155"/>
      <c r="D16" s="132"/>
      <c r="E16" s="133"/>
      <c r="F16" s="132"/>
      <c r="G16" s="132"/>
      <c r="H16" s="37"/>
    </row>
    <row r="17" spans="1:8" outlineLevel="1">
      <c r="A17" s="23"/>
      <c r="B17" s="38" t="s">
        <v>27</v>
      </c>
      <c r="C17" s="155"/>
      <c r="D17" s="132"/>
      <c r="E17" s="133"/>
      <c r="F17" s="132"/>
      <c r="G17" s="132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7474964</v>
      </c>
      <c r="G18" s="136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136382</v>
      </c>
      <c r="E19" s="105">
        <v>2105734</v>
      </c>
      <c r="F19" s="56"/>
      <c r="G19" s="56"/>
      <c r="H19" s="37">
        <f t="shared" ref="H19:H27" si="0">SUM(D19:G19)</f>
        <v>2242116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105">
        <v>10838</v>
      </c>
      <c r="G20" s="56"/>
      <c r="H20" s="37">
        <f t="shared" si="0"/>
        <v>10838</v>
      </c>
    </row>
    <row r="21" spans="1:8">
      <c r="A21" s="5" t="s">
        <v>34</v>
      </c>
      <c r="B21" s="45" t="s">
        <v>35</v>
      </c>
      <c r="C21" s="31">
        <v>23</v>
      </c>
      <c r="D21" s="104">
        <v>52967</v>
      </c>
      <c r="E21" s="105">
        <v>62826</v>
      </c>
      <c r="F21" s="104">
        <v>31200</v>
      </c>
      <c r="G21" s="104">
        <v>400</v>
      </c>
      <c r="H21" s="53">
        <f t="shared" si="0"/>
        <v>147393</v>
      </c>
    </row>
    <row r="22" spans="1:8">
      <c r="A22" s="5"/>
      <c r="B22" s="54" t="s">
        <v>36</v>
      </c>
      <c r="C22" s="48">
        <v>24</v>
      </c>
      <c r="D22" s="106">
        <v>313566</v>
      </c>
      <c r="E22" s="107">
        <v>0</v>
      </c>
      <c r="F22" s="106">
        <v>0</v>
      </c>
      <c r="G22" s="106">
        <v>0</v>
      </c>
      <c r="H22" s="37">
        <f t="shared" si="0"/>
        <v>313566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6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-7171.9583333333367</v>
      </c>
      <c r="E24" s="107"/>
      <c r="F24" s="49"/>
      <c r="G24" s="49"/>
      <c r="H24" s="37">
        <f t="shared" si="0"/>
        <v>-7171.9583333333367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8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510086.95833333331</v>
      </c>
      <c r="E28" s="53">
        <f>SUM(E19:E23)-E24</f>
        <v>2168560</v>
      </c>
      <c r="F28" s="53">
        <f>SUM(F19:F23)-F24</f>
        <v>42038</v>
      </c>
      <c r="G28" s="53">
        <f>SUM(G19:G23)-G24</f>
        <v>400</v>
      </c>
      <c r="H28" s="50">
        <f>SUM(H19:H23)-H24</f>
        <v>2721084.9583333335</v>
      </c>
    </row>
    <row r="29" spans="1:8">
      <c r="A29" s="61" t="s">
        <v>43</v>
      </c>
      <c r="B29" s="62"/>
      <c r="C29" s="48">
        <v>40</v>
      </c>
      <c r="D29" s="49">
        <f>D14-D28</f>
        <v>5639447.041666667</v>
      </c>
      <c r="E29" s="63">
        <f>E14-E28</f>
        <v>87766154</v>
      </c>
      <c r="F29" s="50">
        <f>F14+F18-F28</f>
        <v>46927478</v>
      </c>
      <c r="G29" s="49">
        <f>G14-G28</f>
        <v>538622</v>
      </c>
      <c r="H29" s="50">
        <f>H14-H28</f>
        <v>133396737.04166667</v>
      </c>
    </row>
    <row r="30" spans="1:8">
      <c r="A30" s="23" t="s">
        <v>44</v>
      </c>
      <c r="B30" s="45" t="s">
        <v>45</v>
      </c>
      <c r="C30" s="33">
        <v>51</v>
      </c>
      <c r="D30" s="108">
        <v>22269</v>
      </c>
      <c r="E30" s="109">
        <v>29802</v>
      </c>
      <c r="F30" s="109">
        <v>92355</v>
      </c>
      <c r="G30" s="139"/>
      <c r="H30" s="37">
        <f t="shared" ref="H30:H39" si="1">SUM(D30:G30)</f>
        <v>144426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5"/>
      <c r="G31" s="14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7"/>
      <c r="G32" s="139"/>
      <c r="H32" s="37">
        <f t="shared" si="1"/>
        <v>0</v>
      </c>
    </row>
    <row r="33" spans="1:10">
      <c r="A33" s="5"/>
      <c r="B33" s="10" t="s">
        <v>49</v>
      </c>
      <c r="C33" s="33">
        <v>54</v>
      </c>
      <c r="D33" s="104"/>
      <c r="E33" s="105"/>
      <c r="F33" s="105"/>
      <c r="G33" s="140"/>
      <c r="H33" s="53">
        <f t="shared" si="1"/>
        <v>0</v>
      </c>
    </row>
    <row r="34" spans="1:10">
      <c r="A34" s="5"/>
      <c r="B34" s="45" t="s">
        <v>50</v>
      </c>
      <c r="C34" s="33">
        <v>55</v>
      </c>
      <c r="D34" s="106"/>
      <c r="E34" s="107"/>
      <c r="F34" s="107"/>
      <c r="G34" s="139"/>
      <c r="H34" s="37">
        <f t="shared" si="1"/>
        <v>0</v>
      </c>
    </row>
    <row r="35" spans="1:10">
      <c r="A35" s="5"/>
      <c r="B35" s="45" t="s">
        <v>51</v>
      </c>
      <c r="C35" s="33">
        <v>56</v>
      </c>
      <c r="D35" s="104"/>
      <c r="E35" s="105"/>
      <c r="F35" s="105">
        <v>121427</v>
      </c>
      <c r="G35" s="140"/>
      <c r="H35" s="53">
        <f t="shared" si="1"/>
        <v>121427</v>
      </c>
    </row>
    <row r="36" spans="1:10">
      <c r="A36" s="5"/>
      <c r="B36" s="10" t="s">
        <v>52</v>
      </c>
      <c r="C36" s="33">
        <v>57</v>
      </c>
      <c r="D36" s="106">
        <v>9563</v>
      </c>
      <c r="E36" s="107">
        <v>88456</v>
      </c>
      <c r="F36" s="107">
        <v>239243</v>
      </c>
      <c r="G36" s="139"/>
      <c r="H36" s="37">
        <f t="shared" si="1"/>
        <v>337262</v>
      </c>
      <c r="J36" s="148"/>
    </row>
    <row r="37" spans="1:10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10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10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10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10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10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10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10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10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10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10">
      <c r="A47" s="55"/>
      <c r="B47" s="45" t="s">
        <v>124</v>
      </c>
      <c r="C47" s="48">
        <v>70</v>
      </c>
      <c r="D47" s="49">
        <f>SUM(D30:D41)</f>
        <v>31832</v>
      </c>
      <c r="E47" s="50">
        <f>SUM(E30:E41)</f>
        <v>118258</v>
      </c>
      <c r="F47" s="49">
        <f>SUM(F30:F41)</f>
        <v>453025</v>
      </c>
      <c r="G47" s="50">
        <f>SUM(G30:G41)</f>
        <v>0</v>
      </c>
      <c r="H47" s="37">
        <f>SUM(H30:H41)</f>
        <v>603115</v>
      </c>
    </row>
    <row r="48" spans="1:10">
      <c r="A48" s="5" t="s">
        <v>61</v>
      </c>
      <c r="B48" s="45" t="s">
        <v>62</v>
      </c>
      <c r="C48" s="48">
        <v>81</v>
      </c>
      <c r="D48" s="49">
        <f>D29-D47</f>
        <v>5607615.041666667</v>
      </c>
      <c r="E48" s="50">
        <f>E29-E47</f>
        <v>87647896</v>
      </c>
      <c r="F48" s="49">
        <f>F29-F47</f>
        <v>46474453</v>
      </c>
      <c r="G48" s="50">
        <f>G29-G47</f>
        <v>538622</v>
      </c>
      <c r="H48" s="37">
        <f>SUM(D48:G48)</f>
        <v>140268586.04166669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5607615.041666667</v>
      </c>
      <c r="E57" s="59">
        <f>SUM(E48:E56)</f>
        <v>87647896</v>
      </c>
      <c r="F57" s="58">
        <f>SUM(F48:F56)</f>
        <v>46474453</v>
      </c>
      <c r="G57" s="59">
        <f>SUM(G48:G56)</f>
        <v>538622</v>
      </c>
      <c r="H57" s="65">
        <f>SUM(H48:H56)</f>
        <v>140268586.04166669</v>
      </c>
    </row>
    <row r="58" spans="1:8">
      <c r="A58" s="71"/>
      <c r="B58" s="72" t="s">
        <v>75</v>
      </c>
      <c r="C58" s="33"/>
      <c r="D58" s="58">
        <f>D57+'Jan25'!D58</f>
        <v>12022671.708333334</v>
      </c>
      <c r="E58" s="50">
        <f>E57+'Jan25'!E58</f>
        <v>181123276</v>
      </c>
      <c r="F58" s="50">
        <f>F57+'Jan25'!F58</f>
        <v>90499707</v>
      </c>
      <c r="G58" s="50">
        <f>G57+'Jan25'!G58</f>
        <v>1103777</v>
      </c>
      <c r="H58" s="50">
        <f>H57+'Jan25'!H58</f>
        <v>284749431.70833337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February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s="115" customFormat="1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141">
        <f>D14+E14</f>
        <v>96084248</v>
      </c>
      <c r="F84" s="142">
        <f>(+F28+F29+G29)-(F85-F86)</f>
        <v>47508138</v>
      </c>
      <c r="G84" s="8"/>
      <c r="H84" s="93"/>
    </row>
    <row r="85" spans="1:8">
      <c r="A85" s="5"/>
      <c r="B85" s="6" t="s">
        <v>102</v>
      </c>
      <c r="C85" s="8"/>
      <c r="D85" s="8"/>
      <c r="E85" s="141"/>
      <c r="F85" s="130">
        <f>0/0.26</f>
        <v>0</v>
      </c>
      <c r="G85" s="8"/>
      <c r="H85" s="143"/>
    </row>
    <row r="86" spans="1:8">
      <c r="A86" s="5"/>
      <c r="B86" s="6" t="s">
        <v>103</v>
      </c>
      <c r="C86" s="8"/>
      <c r="D86" s="8"/>
      <c r="E86" s="141"/>
      <c r="F86" s="142"/>
      <c r="G86" s="8"/>
      <c r="H86" s="144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1">
        <f>(E84+E85)-E86</f>
        <v>96084248</v>
      </c>
      <c r="F87" s="142">
        <f>(F84+F85)-F86</f>
        <v>47508138</v>
      </c>
      <c r="G87" s="8"/>
      <c r="H87" s="143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145">
        <f>F14</f>
        <v>39494552</v>
      </c>
      <c r="G91" s="145">
        <f>G14</f>
        <v>539022</v>
      </c>
      <c r="H91" s="146">
        <f>F91+G91</f>
        <v>40033574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141"/>
      <c r="F99" s="147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J124"/>
  <sheetViews>
    <sheetView zoomScaleNormal="100"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H5" sqref="H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10" max="10" width="10.140625" bestFit="1" customWidth="1"/>
  </cols>
  <sheetData>
    <row r="1" spans="1:10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10">
      <c r="A2" s="5"/>
      <c r="B2" s="6"/>
      <c r="C2" s="7"/>
      <c r="D2" s="8"/>
      <c r="E2" s="8"/>
      <c r="F2" s="8"/>
      <c r="G2" s="6"/>
      <c r="H2" s="9" t="s">
        <v>2</v>
      </c>
    </row>
    <row r="3" spans="1:10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10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10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10">
      <c r="A6" s="16"/>
      <c r="B6" s="6"/>
      <c r="C6" s="11"/>
      <c r="D6" s="17"/>
      <c r="E6" s="17"/>
      <c r="F6" s="17"/>
      <c r="G6" s="6"/>
      <c r="H6" s="18" t="s">
        <v>8</v>
      </c>
    </row>
    <row r="7" spans="1:10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10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10">
      <c r="A9" s="22"/>
      <c r="B9" s="6"/>
      <c r="C9" s="11"/>
      <c r="D9" s="17"/>
      <c r="E9" s="11"/>
      <c r="F9" s="17"/>
      <c r="G9" s="6"/>
      <c r="H9" s="9" t="s">
        <v>11</v>
      </c>
    </row>
    <row r="10" spans="1:10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10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10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10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10" ht="14.25" customHeight="1">
      <c r="A14" s="23" t="s">
        <v>23</v>
      </c>
      <c r="B14" s="6" t="s">
        <v>24</v>
      </c>
      <c r="C14" s="154">
        <v>1</v>
      </c>
      <c r="D14" s="134">
        <f>D15+D21+D22</f>
        <v>8204219</v>
      </c>
      <c r="E14" s="138">
        <f>E15+E21+E22</f>
        <v>105472559</v>
      </c>
      <c r="F14" s="138">
        <f>F15+F21</f>
        <v>47303845</v>
      </c>
      <c r="G14" s="138">
        <f>G15+G21</f>
        <v>645401</v>
      </c>
      <c r="H14" s="37">
        <f>SUM(D14:G14)+F18</f>
        <v>162792240</v>
      </c>
    </row>
    <row r="15" spans="1:10" outlineLevel="1">
      <c r="A15" s="23"/>
      <c r="B15" s="38" t="s">
        <v>25</v>
      </c>
      <c r="C15" s="155"/>
      <c r="D15" s="132">
        <v>7564372</v>
      </c>
      <c r="E15" s="133">
        <v>105402480</v>
      </c>
      <c r="F15" s="134">
        <v>47265172</v>
      </c>
      <c r="G15" s="135">
        <v>644579</v>
      </c>
      <c r="H15" s="37"/>
      <c r="J15" s="148"/>
    </row>
    <row r="16" spans="1:10" outlineLevel="1">
      <c r="A16" s="23"/>
      <c r="B16" s="38" t="s">
        <v>26</v>
      </c>
      <c r="C16" s="155"/>
      <c r="D16" s="132"/>
      <c r="E16" s="133"/>
      <c r="F16" s="132"/>
      <c r="G16" s="133"/>
      <c r="H16" s="37"/>
    </row>
    <row r="17" spans="1:8" outlineLevel="1">
      <c r="A17" s="23"/>
      <c r="B17" s="38" t="s">
        <v>27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1166216</v>
      </c>
      <c r="G18" s="137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179378</v>
      </c>
      <c r="E19" s="105">
        <v>2491393</v>
      </c>
      <c r="F19" s="56"/>
      <c r="G19" s="57"/>
      <c r="H19" s="37">
        <f t="shared" ref="H19:H27" si="0">SUM(D19:G19)</f>
        <v>2670771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56">
        <v>5401</v>
      </c>
      <c r="G20" s="57"/>
      <c r="H20" s="37">
        <f t="shared" si="0"/>
        <v>5401</v>
      </c>
    </row>
    <row r="21" spans="1:8">
      <c r="A21" s="5" t="s">
        <v>34</v>
      </c>
      <c r="B21" s="45" t="s">
        <v>35</v>
      </c>
      <c r="C21" s="31">
        <v>23</v>
      </c>
      <c r="D21" s="104">
        <v>74934</v>
      </c>
      <c r="E21" s="105">
        <v>70079</v>
      </c>
      <c r="F21" s="105">
        <v>38673</v>
      </c>
      <c r="G21" s="105">
        <v>822</v>
      </c>
      <c r="H21" s="53">
        <f t="shared" si="0"/>
        <v>184508</v>
      </c>
    </row>
    <row r="22" spans="1:8">
      <c r="A22" s="5"/>
      <c r="B22" s="54" t="s">
        <v>36</v>
      </c>
      <c r="C22" s="48">
        <v>24</v>
      </c>
      <c r="D22" s="106">
        <v>564913</v>
      </c>
      <c r="E22" s="107">
        <v>0</v>
      </c>
      <c r="F22" s="105"/>
      <c r="G22" s="105">
        <v>0</v>
      </c>
      <c r="H22" s="37">
        <f t="shared" si="0"/>
        <v>564913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49">
        <v>316214.83333333326</v>
      </c>
      <c r="E24" s="107"/>
      <c r="F24" s="49"/>
      <c r="G24" s="50"/>
      <c r="H24" s="37">
        <f t="shared" si="0"/>
        <v>316214.83333333326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503010.16666666674</v>
      </c>
      <c r="E28" s="53">
        <f>SUM(E19:E23)-E24</f>
        <v>2561472</v>
      </c>
      <c r="F28" s="53">
        <f>SUM(F19:F23)-F24</f>
        <v>44074</v>
      </c>
      <c r="G28" s="53">
        <f>SUM(G19:G23)-G24</f>
        <v>822</v>
      </c>
      <c r="H28" s="50">
        <f>SUM(H19:H23)-H24</f>
        <v>3109378.166666667</v>
      </c>
    </row>
    <row r="29" spans="1:8">
      <c r="A29" s="61" t="s">
        <v>43</v>
      </c>
      <c r="B29" s="62"/>
      <c r="C29" s="48">
        <v>40</v>
      </c>
      <c r="D29" s="49">
        <f>D14-D28</f>
        <v>7701208.833333333</v>
      </c>
      <c r="E29" s="63">
        <f>E14-E28</f>
        <v>102911087</v>
      </c>
      <c r="F29" s="50">
        <f>F14+F18-F28</f>
        <v>48425987</v>
      </c>
      <c r="G29" s="49">
        <f>G14-G28</f>
        <v>644579</v>
      </c>
      <c r="H29" s="50">
        <f>H14-H28</f>
        <v>159682861.83333334</v>
      </c>
    </row>
    <row r="30" spans="1:8">
      <c r="A30" s="23" t="s">
        <v>44</v>
      </c>
      <c r="B30" s="45" t="s">
        <v>45</v>
      </c>
      <c r="C30" s="33">
        <v>51</v>
      </c>
      <c r="D30" s="108">
        <v>12475</v>
      </c>
      <c r="E30" s="109">
        <v>8087</v>
      </c>
      <c r="F30" s="109">
        <v>29603</v>
      </c>
      <c r="G30" s="139"/>
      <c r="H30" s="37">
        <f t="shared" ref="H30:H39" si="1">SUM(D30:G30)</f>
        <v>50165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5"/>
      <c r="G31" s="14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7"/>
      <c r="G32" s="139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5"/>
      <c r="G33" s="140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7"/>
      <c r="G34" s="139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5"/>
      <c r="G35" s="140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3962</v>
      </c>
      <c r="E36" s="107">
        <v>11107</v>
      </c>
      <c r="F36" s="107">
        <v>370983</v>
      </c>
      <c r="G36" s="139"/>
      <c r="H36" s="37">
        <f t="shared" si="1"/>
        <v>386052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16437</v>
      </c>
      <c r="E47" s="50">
        <f>SUM(E30:E41)</f>
        <v>19194</v>
      </c>
      <c r="F47" s="49">
        <f>SUM(F30:F41)</f>
        <v>400586</v>
      </c>
      <c r="G47" s="50">
        <f>SUM(G30:G41)</f>
        <v>0</v>
      </c>
      <c r="H47" s="37">
        <f>SUM(H30:H41)</f>
        <v>436217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7684771.833333333</v>
      </c>
      <c r="E48" s="50">
        <f>E29-E47</f>
        <v>102891893</v>
      </c>
      <c r="F48" s="49">
        <f>F29-F47</f>
        <v>48025401</v>
      </c>
      <c r="G48" s="50">
        <f>G29-G47</f>
        <v>644579</v>
      </c>
      <c r="H48" s="37">
        <f>SUM(D48:G48)</f>
        <v>159246644.83333331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7684771.833333333</v>
      </c>
      <c r="E57" s="59">
        <f>SUM(E48:E56)</f>
        <v>102891893</v>
      </c>
      <c r="F57" s="58">
        <f>SUM(F48:F56)</f>
        <v>48025401</v>
      </c>
      <c r="G57" s="59">
        <f>SUM(G48:G56)</f>
        <v>644579</v>
      </c>
      <c r="H57" s="65">
        <f>SUM(H48:H56)</f>
        <v>159246644.83333331</v>
      </c>
    </row>
    <row r="58" spans="1:8">
      <c r="A58" s="71"/>
      <c r="B58" s="72" t="s">
        <v>75</v>
      </c>
      <c r="C58" s="33"/>
      <c r="D58" s="58">
        <f>D57+'Feb25'!D58</f>
        <v>19707443.541666668</v>
      </c>
      <c r="E58" s="58">
        <f>E57+'Feb25'!E58</f>
        <v>284015169</v>
      </c>
      <c r="F58" s="58">
        <f>F57+'Feb25'!F58</f>
        <v>138525108</v>
      </c>
      <c r="G58" s="58">
        <f>G57+'Feb25'!G58</f>
        <v>1748356</v>
      </c>
      <c r="H58" s="58">
        <f>H57+'Feb25'!H58</f>
        <v>443996076.54166669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March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s="115" customFormat="1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141">
        <f>D14+E14</f>
        <v>113676778</v>
      </c>
      <c r="F84" s="142">
        <f>(+F28+F29+G29)-(F85-F86)</f>
        <v>49114640</v>
      </c>
      <c r="G84" s="8"/>
      <c r="H84" s="93"/>
    </row>
    <row r="85" spans="1:8">
      <c r="A85" s="5"/>
      <c r="B85" s="6" t="s">
        <v>102</v>
      </c>
      <c r="C85" s="8"/>
      <c r="D85" s="8"/>
      <c r="E85" s="141"/>
      <c r="F85" s="130"/>
      <c r="G85" s="8"/>
      <c r="H85" s="143"/>
    </row>
    <row r="86" spans="1:8">
      <c r="A86" s="5"/>
      <c r="B86" s="6" t="s">
        <v>103</v>
      </c>
      <c r="C86" s="8"/>
      <c r="D86" s="8"/>
      <c r="E86" s="141"/>
      <c r="F86" s="142"/>
      <c r="G86" s="8"/>
      <c r="H86" s="144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1">
        <f>(E84+E85)-E86</f>
        <v>113676778</v>
      </c>
      <c r="F87" s="142">
        <f>(F84+F85)-F86</f>
        <v>49114640</v>
      </c>
      <c r="G87" s="8"/>
      <c r="H87" s="143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145">
        <f>F14</f>
        <v>47303845</v>
      </c>
      <c r="G91" s="145">
        <f>G14</f>
        <v>645401</v>
      </c>
      <c r="H91" s="146">
        <f>F91+G91</f>
        <v>47949246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141"/>
      <c r="F99" s="147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AAD6-95C4-4FA7-9E8F-706A53C17DF0}">
  <sheetPr>
    <tabColor rgb="FF002060"/>
    <pageSetUpPr fitToPage="1"/>
  </sheetPr>
  <dimension ref="A1:I124"/>
  <sheetViews>
    <sheetView workbookViewId="0">
      <pane xSplit="3" ySplit="13" topLeftCell="D14" activePane="bottomRight" state="frozen"/>
      <selection activeCell="M21" sqref="M21"/>
      <selection pane="topRight" activeCell="M21" sqref="M21"/>
      <selection pane="bottomLeft" activeCell="M21" sqref="M21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134">
        <f>D15+D21+D22</f>
        <v>8285229</v>
      </c>
      <c r="E14" s="138">
        <f>E15+E21+E22</f>
        <v>107204687</v>
      </c>
      <c r="F14" s="138">
        <f>F15+F21</f>
        <v>47301561</v>
      </c>
      <c r="G14" s="138">
        <f>G15+G21</f>
        <v>635848</v>
      </c>
      <c r="H14" s="37">
        <f>SUM(D14:G14)</f>
        <v>163427325</v>
      </c>
    </row>
    <row r="15" spans="1:8">
      <c r="A15" s="23"/>
      <c r="B15" s="38" t="s">
        <v>25</v>
      </c>
      <c r="C15" s="155"/>
      <c r="D15" s="132">
        <v>7705764</v>
      </c>
      <c r="E15" s="133">
        <v>107134770</v>
      </c>
      <c r="F15" s="134">
        <v>47252774</v>
      </c>
      <c r="G15" s="135">
        <v>634891</v>
      </c>
      <c r="H15" s="37"/>
    </row>
    <row r="16" spans="1:8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4624694</v>
      </c>
      <c r="G18" s="137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182492</v>
      </c>
      <c r="E19" s="105">
        <v>2538464</v>
      </c>
      <c r="F19" s="56"/>
      <c r="G19" s="57"/>
      <c r="H19" s="37">
        <f t="shared" ref="H19:H27" si="0">SUM(D19:G19)</f>
        <v>2720956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56"/>
      <c r="G20" s="5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58231</v>
      </c>
      <c r="E21" s="105">
        <v>69917</v>
      </c>
      <c r="F21" s="51">
        <v>48787</v>
      </c>
      <c r="G21" s="52">
        <v>957</v>
      </c>
      <c r="H21" s="53">
        <f t="shared" si="0"/>
        <v>177892</v>
      </c>
    </row>
    <row r="22" spans="1:8">
      <c r="A22" s="5"/>
      <c r="B22" s="54" t="s">
        <v>36</v>
      </c>
      <c r="C22" s="48">
        <v>24</v>
      </c>
      <c r="D22" s="106">
        <v>521234</v>
      </c>
      <c r="E22" s="107">
        <v>0</v>
      </c>
      <c r="F22" s="49"/>
      <c r="G22" s="50"/>
      <c r="H22" s="37">
        <f t="shared" si="0"/>
        <v>521234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4803.88</v>
      </c>
      <c r="E24" s="107"/>
      <c r="F24" s="49"/>
      <c r="G24" s="50"/>
      <c r="H24" s="37">
        <f t="shared" si="0"/>
        <v>4803.88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757153.12</v>
      </c>
      <c r="E28" s="53">
        <f>SUM(E19:E23)-E24</f>
        <v>2608381</v>
      </c>
      <c r="F28" s="53">
        <f>SUM(F19:F23)-F24</f>
        <v>48787</v>
      </c>
      <c r="G28" s="53">
        <f>SUM(G19:G23)-G24</f>
        <v>957</v>
      </c>
      <c r="H28" s="50">
        <f>SUM(H19:H23)-H24</f>
        <v>3415278.12</v>
      </c>
    </row>
    <row r="29" spans="1:8">
      <c r="A29" s="61" t="s">
        <v>43</v>
      </c>
      <c r="B29" s="62"/>
      <c r="C29" s="48">
        <v>40</v>
      </c>
      <c r="D29" s="49">
        <f>D14-D28</f>
        <v>7528075.8799999999</v>
      </c>
      <c r="E29" s="63">
        <f>E14-E28</f>
        <v>104596306</v>
      </c>
      <c r="F29" s="50">
        <f>F14+F18-F28</f>
        <v>51877468</v>
      </c>
      <c r="G29" s="49">
        <f>G14-G28</f>
        <v>634891</v>
      </c>
      <c r="H29" s="50">
        <f>H14-H28</f>
        <v>160012046.88</v>
      </c>
    </row>
    <row r="30" spans="1:8">
      <c r="A30" s="23" t="s">
        <v>44</v>
      </c>
      <c r="B30" s="45" t="s">
        <v>45</v>
      </c>
      <c r="C30" s="33">
        <v>51</v>
      </c>
      <c r="D30" s="108">
        <v>7151</v>
      </c>
      <c r="E30" s="109">
        <v>12716</v>
      </c>
      <c r="F30" s="109">
        <v>14916</v>
      </c>
      <c r="G30" s="139"/>
      <c r="H30" s="37">
        <f t="shared" ref="H30:H39" si="1">SUM(D30:G30)</f>
        <v>34783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5"/>
      <c r="G31" s="14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7"/>
      <c r="G32" s="139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5"/>
      <c r="G33" s="140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7"/>
      <c r="G34" s="139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5"/>
      <c r="G35" s="140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10992</v>
      </c>
      <c r="E36" s="107">
        <v>20808</v>
      </c>
      <c r="F36" s="107">
        <v>371161</v>
      </c>
      <c r="G36" s="139"/>
      <c r="H36" s="37">
        <f t="shared" si="1"/>
        <v>402961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18143</v>
      </c>
      <c r="E47" s="50">
        <f>SUM(E30:E41)</f>
        <v>33524</v>
      </c>
      <c r="F47" s="49">
        <f>SUM(F30:F41)</f>
        <v>386077</v>
      </c>
      <c r="G47" s="50">
        <f>SUM(G30:G41)</f>
        <v>0</v>
      </c>
      <c r="H47" s="37">
        <f>SUM(H30:H41)</f>
        <v>437744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7509932.8799999999</v>
      </c>
      <c r="E48" s="50">
        <f>E29-E47</f>
        <v>104562782</v>
      </c>
      <c r="F48" s="49">
        <f>F29-F47</f>
        <v>51491391</v>
      </c>
      <c r="G48" s="50">
        <f>G29-G47</f>
        <v>634891</v>
      </c>
      <c r="H48" s="37">
        <f>SUM(D48:G48)</f>
        <v>164198996.88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58"/>
      <c r="G49" s="59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7509932.8799999999</v>
      </c>
      <c r="E57" s="59">
        <f>SUM(E48:E56)</f>
        <v>104562782</v>
      </c>
      <c r="F57" s="58">
        <f>SUM(F48:F56)</f>
        <v>51491391</v>
      </c>
      <c r="G57" s="59">
        <f>SUM(G48:G56)</f>
        <v>634891</v>
      </c>
      <c r="H57" s="65">
        <f>SUM(H48:H56)</f>
        <v>164198996.88</v>
      </c>
    </row>
    <row r="58" spans="1:8">
      <c r="A58" s="71"/>
      <c r="B58" s="72" t="s">
        <v>75</v>
      </c>
      <c r="C58" s="33"/>
      <c r="D58" s="58">
        <f>D57+'Mar25'!D58</f>
        <v>27217376.421666667</v>
      </c>
      <c r="E58" s="50">
        <f>E57+'Mar25'!E58</f>
        <v>388577951</v>
      </c>
      <c r="F58" s="50">
        <f>F57+'Mar25'!F58</f>
        <v>190016499</v>
      </c>
      <c r="G58" s="50">
        <f>G57+'Mar25'!G58</f>
        <v>2383247</v>
      </c>
      <c r="H58" s="50">
        <f>H57+'Mar25'!H58</f>
        <v>608195073.42166662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April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9">
      <c r="A81" s="55"/>
      <c r="B81" s="2" t="s">
        <v>97</v>
      </c>
      <c r="C81" s="3"/>
      <c r="D81" s="3"/>
      <c r="E81" s="3"/>
      <c r="F81" s="3"/>
      <c r="G81" s="3"/>
      <c r="H81" s="77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9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  <c r="I83" s="115"/>
    </row>
    <row r="84" spans="1:9">
      <c r="A84" s="5"/>
      <c r="B84" s="6" t="s">
        <v>101</v>
      </c>
      <c r="C84" s="8"/>
      <c r="D84" s="8"/>
      <c r="E84" s="141">
        <f>D14+E14</f>
        <v>115489916</v>
      </c>
      <c r="F84" s="142">
        <f>(+F28+F29+G29)-(F85-F86)</f>
        <v>52561146</v>
      </c>
      <c r="G84" s="8"/>
      <c r="H84" s="93"/>
    </row>
    <row r="85" spans="1:9">
      <c r="A85" s="5"/>
      <c r="B85" s="6" t="s">
        <v>102</v>
      </c>
      <c r="C85" s="8"/>
      <c r="D85" s="8"/>
      <c r="E85" s="141"/>
      <c r="F85" s="142">
        <f>0/0.26</f>
        <v>0</v>
      </c>
      <c r="G85" s="8"/>
      <c r="H85" s="143"/>
    </row>
    <row r="86" spans="1:9">
      <c r="A86" s="5"/>
      <c r="B86" s="6" t="s">
        <v>103</v>
      </c>
      <c r="C86" s="8"/>
      <c r="D86" s="8"/>
      <c r="E86" s="141"/>
      <c r="F86" s="142"/>
      <c r="G86" s="8"/>
      <c r="H86" s="144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141">
        <f>(E84+E85)-E86</f>
        <v>115489916</v>
      </c>
      <c r="F87" s="142">
        <f>(F84+F85)-F86</f>
        <v>52561146</v>
      </c>
      <c r="G87" s="8"/>
      <c r="H87" s="143"/>
    </row>
    <row r="88" spans="1:9">
      <c r="A88" s="5"/>
      <c r="B88" s="6"/>
      <c r="C88" s="8"/>
      <c r="D88" s="8"/>
      <c r="E88" s="8"/>
      <c r="F88" s="8"/>
      <c r="G88" s="8"/>
      <c r="H88" s="75"/>
    </row>
    <row r="89" spans="1:9">
      <c r="A89" s="5"/>
      <c r="B89" s="6"/>
      <c r="C89" s="8"/>
      <c r="D89" s="8"/>
      <c r="E89" s="96" t="s">
        <v>104</v>
      </c>
      <c r="F89" s="8"/>
      <c r="G89" s="8"/>
      <c r="H89" s="75"/>
    </row>
    <row r="90" spans="1:9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9">
      <c r="A91" s="55"/>
      <c r="B91" s="2"/>
      <c r="C91" s="3"/>
      <c r="D91" s="3"/>
      <c r="E91" s="4" t="s">
        <v>108</v>
      </c>
      <c r="F91" s="145">
        <f>F14</f>
        <v>47301561</v>
      </c>
      <c r="G91" s="145">
        <f>G14</f>
        <v>635848</v>
      </c>
      <c r="H91" s="146">
        <f>F91+G91</f>
        <v>47937409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5"/>
    </row>
    <row r="93" spans="1:9">
      <c r="A93" s="5"/>
      <c r="B93" s="6"/>
      <c r="C93" s="8"/>
      <c r="D93" s="8"/>
      <c r="E93" s="8"/>
      <c r="F93" s="8"/>
      <c r="G93" s="8"/>
      <c r="H93" s="75"/>
    </row>
    <row r="94" spans="1:9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9">
      <c r="A95" s="5"/>
      <c r="B95" s="6"/>
      <c r="C95" s="8"/>
      <c r="D95" s="8"/>
      <c r="E95" s="8"/>
      <c r="F95" s="8"/>
      <c r="G95" s="8"/>
      <c r="H95" s="75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141"/>
      <c r="F99" s="147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5533-00DB-418E-ACA4-8819DFFB51ED}">
  <sheetPr>
    <tabColor rgb="FF002060"/>
    <pageSetUpPr fitToPage="1"/>
  </sheetPr>
  <dimension ref="A1:J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10" max="10" width="11.140625" bestFit="1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35">
        <f>D15+D21+D22</f>
        <v>9342879</v>
      </c>
      <c r="E14" s="116">
        <f>E15+E21+E22</f>
        <v>112503784</v>
      </c>
      <c r="F14" s="138">
        <f>F15+F21</f>
        <v>45775177</v>
      </c>
      <c r="G14" s="138">
        <f>G15+G21</f>
        <v>684765</v>
      </c>
      <c r="H14" s="37">
        <f>SUM(D14:G14)</f>
        <v>168306605</v>
      </c>
    </row>
    <row r="15" spans="1:8">
      <c r="A15" s="23"/>
      <c r="B15" s="38" t="s">
        <v>25</v>
      </c>
      <c r="C15" s="155"/>
      <c r="D15" s="40">
        <v>8662764</v>
      </c>
      <c r="E15" s="41">
        <v>112437766</v>
      </c>
      <c r="F15" s="35">
        <v>45731407</v>
      </c>
      <c r="G15" s="36">
        <v>683860</v>
      </c>
      <c r="H15" s="37"/>
    </row>
    <row r="16" spans="1:8">
      <c r="A16" s="23"/>
      <c r="B16" s="38" t="s">
        <v>132</v>
      </c>
      <c r="C16" s="155"/>
      <c r="D16" s="40"/>
      <c r="E16" s="41"/>
      <c r="F16" s="40"/>
      <c r="G16" s="41"/>
      <c r="H16" s="37"/>
    </row>
    <row r="17" spans="1:10">
      <c r="A17" s="23"/>
      <c r="B17" s="38" t="s">
        <v>133</v>
      </c>
      <c r="C17" s="155"/>
      <c r="D17" s="40"/>
      <c r="E17" s="41"/>
      <c r="F17" s="40"/>
      <c r="G17" s="41"/>
      <c r="H17" s="37"/>
    </row>
    <row r="18" spans="1:10">
      <c r="A18" s="42" t="s">
        <v>28</v>
      </c>
      <c r="B18" s="6" t="s">
        <v>29</v>
      </c>
      <c r="C18" s="39">
        <v>2</v>
      </c>
      <c r="D18" s="43"/>
      <c r="E18" s="44"/>
      <c r="F18" s="43">
        <v>7408889</v>
      </c>
      <c r="G18" s="44"/>
      <c r="H18" s="37"/>
    </row>
    <row r="19" spans="1:10">
      <c r="A19" s="5" t="s">
        <v>30</v>
      </c>
      <c r="B19" s="45" t="s">
        <v>31</v>
      </c>
      <c r="C19" s="31">
        <v>21</v>
      </c>
      <c r="D19" s="104">
        <v>205681</v>
      </c>
      <c r="E19" s="105">
        <v>2666840</v>
      </c>
      <c r="F19" s="46"/>
      <c r="G19" s="47"/>
      <c r="H19" s="37">
        <f t="shared" ref="H19:H27" si="0">SUM(D19:G19)</f>
        <v>2872521</v>
      </c>
    </row>
    <row r="20" spans="1:10">
      <c r="A20" s="5" t="s">
        <v>32</v>
      </c>
      <c r="B20" s="10" t="s">
        <v>33</v>
      </c>
      <c r="C20" s="48">
        <v>22</v>
      </c>
      <c r="D20" s="106"/>
      <c r="E20" s="107"/>
      <c r="F20" s="46"/>
      <c r="G20" s="47"/>
      <c r="H20" s="37">
        <f t="shared" si="0"/>
        <v>0</v>
      </c>
    </row>
    <row r="21" spans="1:10">
      <c r="A21" s="5" t="s">
        <v>34</v>
      </c>
      <c r="B21" s="45" t="s">
        <v>35</v>
      </c>
      <c r="C21" s="31">
        <v>23</v>
      </c>
      <c r="D21" s="104">
        <v>61310</v>
      </c>
      <c r="E21" s="105">
        <v>66018</v>
      </c>
      <c r="F21" s="51">
        <v>43770</v>
      </c>
      <c r="G21" s="52">
        <v>905</v>
      </c>
      <c r="H21" s="53">
        <f t="shared" si="0"/>
        <v>172003</v>
      </c>
    </row>
    <row r="22" spans="1:10">
      <c r="A22" s="5"/>
      <c r="B22" s="54" t="s">
        <v>36</v>
      </c>
      <c r="C22" s="48">
        <v>24</v>
      </c>
      <c r="D22" s="106">
        <v>618805</v>
      </c>
      <c r="E22" s="107">
        <v>0</v>
      </c>
      <c r="F22" s="49"/>
      <c r="G22" s="50"/>
      <c r="H22" s="37">
        <f t="shared" si="0"/>
        <v>618805</v>
      </c>
    </row>
    <row r="23" spans="1:10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10">
      <c r="A24" s="5"/>
      <c r="B24" s="55" t="s">
        <v>38</v>
      </c>
      <c r="C24" s="48">
        <v>26</v>
      </c>
      <c r="D24" s="107">
        <v>-22454.625000000004</v>
      </c>
      <c r="E24" s="107"/>
      <c r="F24" s="49"/>
      <c r="G24" s="50"/>
      <c r="H24" s="37">
        <f t="shared" si="0"/>
        <v>-22454.625000000004</v>
      </c>
    </row>
    <row r="25" spans="1:10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10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10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10">
      <c r="A28" s="5"/>
      <c r="B28" s="45" t="s">
        <v>42</v>
      </c>
      <c r="C28" s="31">
        <v>30</v>
      </c>
      <c r="D28" s="53">
        <f>SUM(D19:D23)-D24</f>
        <v>908250.625</v>
      </c>
      <c r="E28" s="53">
        <f>SUM(E19:E23)-E24</f>
        <v>2732858</v>
      </c>
      <c r="F28" s="53">
        <f>SUM(F19:F23)-F24</f>
        <v>43770</v>
      </c>
      <c r="G28" s="53">
        <f>SUM(G19:G23)-G24</f>
        <v>905</v>
      </c>
      <c r="H28" s="50">
        <f>SUM(H19:H23)-H24</f>
        <v>3685783.625</v>
      </c>
    </row>
    <row r="29" spans="1:10">
      <c r="A29" s="61" t="s">
        <v>43</v>
      </c>
      <c r="B29" s="62"/>
      <c r="C29" s="48">
        <v>40</v>
      </c>
      <c r="D29" s="49">
        <f>D14-D28</f>
        <v>8434628.375</v>
      </c>
      <c r="E29" s="63">
        <f>E14-E28</f>
        <v>109770926</v>
      </c>
      <c r="F29" s="50">
        <f>F14+F18-F28</f>
        <v>53140296</v>
      </c>
      <c r="G29" s="49">
        <f>G14-G28</f>
        <v>683860</v>
      </c>
      <c r="H29" s="50">
        <f>H14-H28</f>
        <v>164620821.375</v>
      </c>
      <c r="J29" s="148"/>
    </row>
    <row r="30" spans="1:10">
      <c r="A30" s="23" t="s">
        <v>44</v>
      </c>
      <c r="B30" s="45" t="s">
        <v>45</v>
      </c>
      <c r="C30" s="33">
        <v>51</v>
      </c>
      <c r="D30" s="108">
        <v>7010</v>
      </c>
      <c r="E30" s="109">
        <v>12558</v>
      </c>
      <c r="F30" s="108"/>
      <c r="G30" s="109"/>
      <c r="H30" s="37">
        <f t="shared" ref="H30:H39" si="1">SUM(D30:G30)</f>
        <v>19568</v>
      </c>
    </row>
    <row r="31" spans="1:10">
      <c r="A31" s="64" t="s">
        <v>46</v>
      </c>
      <c r="B31" s="10" t="s">
        <v>47</v>
      </c>
      <c r="C31" s="33">
        <v>52</v>
      </c>
      <c r="D31" s="104"/>
      <c r="E31" s="105"/>
      <c r="F31" s="104"/>
      <c r="G31" s="105"/>
      <c r="H31" s="37">
        <f t="shared" si="1"/>
        <v>0</v>
      </c>
    </row>
    <row r="32" spans="1:10">
      <c r="A32" s="5"/>
      <c r="B32" s="45" t="s">
        <v>48</v>
      </c>
      <c r="C32" s="33">
        <v>53</v>
      </c>
      <c r="D32" s="106"/>
      <c r="E32" s="107"/>
      <c r="F32" s="106"/>
      <c r="G32" s="107"/>
      <c r="H32" s="37">
        <f>SUM(D32:G32)</f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4"/>
      <c r="G33" s="105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6"/>
      <c r="G34" s="107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4"/>
      <c r="G35" s="105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7537</v>
      </c>
      <c r="E36" s="107">
        <v>2082</v>
      </c>
      <c r="F36" s="106">
        <v>522210</v>
      </c>
      <c r="G36" s="107"/>
      <c r="H36" s="37">
        <f t="shared" si="1"/>
        <v>531829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14547</v>
      </c>
      <c r="E47" s="50">
        <f>SUM(E30:E41)</f>
        <v>14640</v>
      </c>
      <c r="F47" s="49">
        <f>SUM(F30:F41)</f>
        <v>522210</v>
      </c>
      <c r="G47" s="50">
        <f>SUM(G30:G41)</f>
        <v>0</v>
      </c>
      <c r="H47" s="37">
        <f>SUM(H30:H41)</f>
        <v>551397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8420081.375</v>
      </c>
      <c r="E48" s="50">
        <f>E29-E47</f>
        <v>109756286</v>
      </c>
      <c r="F48" s="49">
        <f>F29-F47</f>
        <v>52618086</v>
      </c>
      <c r="G48" s="50">
        <f>G29-G47</f>
        <v>683860</v>
      </c>
      <c r="H48" s="37">
        <f>SUM(D48:G48)</f>
        <v>171478313.375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8420081.375</v>
      </c>
      <c r="E57" s="59">
        <f>SUM(E48:E56)</f>
        <v>109756286</v>
      </c>
      <c r="F57" s="58">
        <f>SUM(F48:F56)</f>
        <v>52618086</v>
      </c>
      <c r="G57" s="59">
        <f>SUM(G48:G56)</f>
        <v>683860</v>
      </c>
      <c r="H57" s="65">
        <f>SUM(H48:H56)</f>
        <v>171478313.375</v>
      </c>
    </row>
    <row r="58" spans="1:8">
      <c r="A58" s="71"/>
      <c r="B58" s="72" t="s">
        <v>75</v>
      </c>
      <c r="C58" s="33"/>
      <c r="D58" s="58">
        <f>D57+'Apr25'!D58</f>
        <v>35637457.796666667</v>
      </c>
      <c r="E58" s="50">
        <f>E57+'Apr25'!E58</f>
        <v>498334237</v>
      </c>
      <c r="F58" s="50">
        <f>F57+'Apr25'!F58</f>
        <v>242634585</v>
      </c>
      <c r="G58" s="50">
        <f>G57+'Apr25'!G58</f>
        <v>3067107</v>
      </c>
      <c r="H58" s="50">
        <f>H57+'Apr25'!H58</f>
        <v>779673386.79666662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May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9">
      <c r="A81" s="55"/>
      <c r="B81" s="2" t="s">
        <v>97</v>
      </c>
      <c r="C81" s="3"/>
      <c r="D81" s="3"/>
      <c r="E81" s="3"/>
      <c r="F81" s="3"/>
      <c r="G81" s="3"/>
      <c r="H81" s="77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9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  <c r="I83" s="115"/>
    </row>
    <row r="84" spans="1:9">
      <c r="A84" s="5"/>
      <c r="B84" s="6" t="s">
        <v>101</v>
      </c>
      <c r="C84" s="8"/>
      <c r="D84" s="8"/>
      <c r="E84" s="91">
        <f>D14+E14</f>
        <v>121846663</v>
      </c>
      <c r="F84" s="92">
        <f>(+F28+F29+G29)-(F85-F86)</f>
        <v>53867926</v>
      </c>
      <c r="G84" s="8"/>
      <c r="H84" s="93"/>
    </row>
    <row r="85" spans="1:9">
      <c r="A85" s="5"/>
      <c r="B85" s="6" t="s">
        <v>102</v>
      </c>
      <c r="C85" s="8"/>
      <c r="D85" s="8"/>
      <c r="E85" s="91"/>
      <c r="F85" s="92">
        <f>0/0.26</f>
        <v>0</v>
      </c>
      <c r="G85" s="8"/>
      <c r="H85" s="94"/>
    </row>
    <row r="86" spans="1:9">
      <c r="A86" s="5"/>
      <c r="B86" s="6" t="s">
        <v>103</v>
      </c>
      <c r="C86" s="8"/>
      <c r="D86" s="8"/>
      <c r="E86" s="91"/>
      <c r="F86" s="92"/>
      <c r="G86" s="8"/>
      <c r="H86" s="95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121846663</v>
      </c>
      <c r="F87" s="92">
        <f>(F84+F85)-F86</f>
        <v>53867926</v>
      </c>
      <c r="G87" s="8"/>
      <c r="H87" s="94"/>
    </row>
    <row r="88" spans="1:9">
      <c r="A88" s="5"/>
      <c r="B88" s="6"/>
      <c r="C88" s="8"/>
      <c r="D88" s="8"/>
      <c r="E88" s="8"/>
      <c r="F88" s="8"/>
      <c r="G88" s="8"/>
      <c r="H88" s="75"/>
    </row>
    <row r="89" spans="1:9">
      <c r="A89" s="5"/>
      <c r="B89" s="6"/>
      <c r="C89" s="8"/>
      <c r="D89" s="8"/>
      <c r="E89" s="96" t="s">
        <v>104</v>
      </c>
      <c r="F89" s="8"/>
      <c r="G89" s="8"/>
      <c r="H89" s="75"/>
    </row>
    <row r="90" spans="1:9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9">
      <c r="A91" s="55"/>
      <c r="B91" s="2"/>
      <c r="C91" s="3"/>
      <c r="D91" s="3"/>
      <c r="E91" s="4" t="s">
        <v>108</v>
      </c>
      <c r="F91" s="99">
        <f>F14</f>
        <v>45775177</v>
      </c>
      <c r="G91" s="99">
        <f>G14</f>
        <v>684765</v>
      </c>
      <c r="H91" s="100">
        <f>F91+G91</f>
        <v>46459942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5"/>
    </row>
    <row r="93" spans="1:9">
      <c r="A93" s="5"/>
      <c r="B93" s="6"/>
      <c r="C93" s="8"/>
      <c r="D93" s="8"/>
      <c r="E93" s="8"/>
      <c r="F93" s="8"/>
      <c r="G93" s="8"/>
      <c r="H93" s="75"/>
    </row>
    <row r="94" spans="1:9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9">
      <c r="A95" s="5"/>
      <c r="B95" s="6"/>
      <c r="C95" s="8"/>
      <c r="D95" s="8"/>
      <c r="E95" s="8"/>
      <c r="F95" s="8"/>
      <c r="G95" s="8"/>
      <c r="H95" s="75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3E6B5-019A-49FB-AB9D-98205266931F}">
  <sheetPr>
    <tabColor rgb="FF00206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4">
        <v>1</v>
      </c>
      <c r="D14" s="35">
        <f>D15+D21+D22</f>
        <v>9127025</v>
      </c>
      <c r="E14" s="116">
        <f>E15+E21+E22</f>
        <v>108002109</v>
      </c>
      <c r="F14" s="138">
        <f>F15+F21</f>
        <v>47161044</v>
      </c>
      <c r="G14" s="138">
        <f>G15+G21</f>
        <v>613142</v>
      </c>
      <c r="H14" s="37">
        <f>SUM(D14:G14)+F18</f>
        <v>165549139</v>
      </c>
      <c r="I14" s="148"/>
    </row>
    <row r="15" spans="1:9">
      <c r="A15" s="23"/>
      <c r="B15" s="38" t="s">
        <v>25</v>
      </c>
      <c r="C15" s="155"/>
      <c r="D15" s="40">
        <v>8534037</v>
      </c>
      <c r="E15" s="41">
        <v>107937138</v>
      </c>
      <c r="F15" s="35">
        <v>47121758</v>
      </c>
      <c r="G15" s="36">
        <v>612164</v>
      </c>
      <c r="H15" s="37"/>
    </row>
    <row r="16" spans="1:9">
      <c r="A16" s="23"/>
      <c r="B16" s="38" t="s">
        <v>132</v>
      </c>
      <c r="C16" s="155"/>
      <c r="D16" s="40"/>
      <c r="E16" s="41"/>
      <c r="F16" s="40"/>
      <c r="G16" s="41"/>
      <c r="H16" s="37"/>
    </row>
    <row r="17" spans="1:8">
      <c r="A17" s="23"/>
      <c r="B17" s="38" t="s">
        <v>133</v>
      </c>
      <c r="C17" s="155"/>
      <c r="D17" s="40"/>
      <c r="E17" s="41"/>
      <c r="F17" s="40"/>
      <c r="G17" s="41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645819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202005</v>
      </c>
      <c r="E19" s="105">
        <v>2559261</v>
      </c>
      <c r="F19" s="46"/>
      <c r="G19" s="47"/>
      <c r="H19" s="37">
        <f t="shared" ref="H19:H27" si="0">SUM(D19:G19)</f>
        <v>2761266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60286</v>
      </c>
      <c r="E21" s="105">
        <v>64971</v>
      </c>
      <c r="F21" s="51">
        <v>39286</v>
      </c>
      <c r="G21" s="52">
        <v>978</v>
      </c>
      <c r="H21" s="53">
        <f t="shared" si="0"/>
        <v>165521</v>
      </c>
    </row>
    <row r="22" spans="1:8">
      <c r="A22" s="5"/>
      <c r="B22" s="54" t="s">
        <v>36</v>
      </c>
      <c r="C22" s="48">
        <v>24</v>
      </c>
      <c r="D22" s="106">
        <v>532702</v>
      </c>
      <c r="E22" s="107">
        <v>0</v>
      </c>
      <c r="F22" s="49"/>
      <c r="G22" s="50"/>
      <c r="H22" s="37">
        <f t="shared" si="0"/>
        <v>532702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48861.124999999993</v>
      </c>
      <c r="E24" s="107"/>
      <c r="F24" s="49"/>
      <c r="G24" s="50"/>
      <c r="H24" s="37">
        <f t="shared" si="0"/>
        <v>48861.124999999993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746131.875</v>
      </c>
      <c r="E28" s="53">
        <f>SUM(E19:E23)-E24</f>
        <v>2624232</v>
      </c>
      <c r="F28" s="53">
        <f>SUM(F19:F23)-F24</f>
        <v>39286</v>
      </c>
      <c r="G28" s="53">
        <f>SUM(G19:G23)-G24</f>
        <v>978</v>
      </c>
      <c r="H28" s="50">
        <f>SUM(H19:H23)-H24</f>
        <v>3410627.875</v>
      </c>
    </row>
    <row r="29" spans="1:8">
      <c r="A29" s="61" t="s">
        <v>43</v>
      </c>
      <c r="B29" s="62"/>
      <c r="C29" s="48">
        <v>40</v>
      </c>
      <c r="D29" s="49">
        <f>D14-D28</f>
        <v>8380893.125</v>
      </c>
      <c r="E29" s="63">
        <f>E14-E28</f>
        <v>105377877</v>
      </c>
      <c r="F29" s="50">
        <f>F14+F18-F28</f>
        <v>47767577</v>
      </c>
      <c r="G29" s="49">
        <f>G14-G28</f>
        <v>612164</v>
      </c>
      <c r="H29" s="50">
        <f>H14-H28</f>
        <v>162138511.125</v>
      </c>
    </row>
    <row r="30" spans="1:8">
      <c r="A30" s="23" t="s">
        <v>44</v>
      </c>
      <c r="B30" s="45" t="s">
        <v>45</v>
      </c>
      <c r="C30" s="33">
        <v>51</v>
      </c>
      <c r="D30" s="108">
        <v>3462</v>
      </c>
      <c r="E30" s="109">
        <v>3432</v>
      </c>
      <c r="F30" s="108"/>
      <c r="G30" s="109"/>
      <c r="H30" s="37">
        <f t="shared" ref="H30:H39" si="1">SUM(D30:G30)</f>
        <v>6894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4"/>
      <c r="G31" s="105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6"/>
      <c r="G32" s="107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4"/>
      <c r="G33" s="105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6"/>
      <c r="G34" s="107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4"/>
      <c r="G35" s="105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23080</v>
      </c>
      <c r="E36" s="107">
        <v>9633</v>
      </c>
      <c r="F36" s="106">
        <v>378807</v>
      </c>
      <c r="G36" s="107"/>
      <c r="H36" s="37">
        <f t="shared" si="1"/>
        <v>411520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26542</v>
      </c>
      <c r="E47" s="50">
        <f>SUM(E30:E41)</f>
        <v>13065</v>
      </c>
      <c r="F47" s="49">
        <f>SUM(F30:F41)</f>
        <v>378807</v>
      </c>
      <c r="G47" s="50">
        <f>SUM(G30:G41)</f>
        <v>0</v>
      </c>
      <c r="H47" s="37">
        <f>SUM(H30:H41)</f>
        <v>418414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8354351.125</v>
      </c>
      <c r="E48" s="50">
        <f>E29-E47</f>
        <v>105364812</v>
      </c>
      <c r="F48" s="49">
        <f>F29-F47</f>
        <v>47388770</v>
      </c>
      <c r="G48" s="50">
        <f>G29-G47</f>
        <v>612164</v>
      </c>
      <c r="H48" s="37">
        <f>SUM(D48:G48)</f>
        <v>161720097.125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8354351.125</v>
      </c>
      <c r="E57" s="59">
        <f>SUM(E48:E56)</f>
        <v>105364812</v>
      </c>
      <c r="F57" s="58">
        <f>SUM(F48:F56)</f>
        <v>47388770</v>
      </c>
      <c r="G57" s="59">
        <f>SUM(G48:G56)</f>
        <v>612164</v>
      </c>
      <c r="H57" s="65">
        <f>SUM(H48:H56)</f>
        <v>161720097.125</v>
      </c>
    </row>
    <row r="58" spans="1:8">
      <c r="A58" s="71"/>
      <c r="B58" s="72" t="s">
        <v>75</v>
      </c>
      <c r="C58" s="33"/>
      <c r="D58" s="58">
        <f>D57+'May25'!D58</f>
        <v>43991808.921666667</v>
      </c>
      <c r="E58" s="50">
        <f>E57+'May25'!E58</f>
        <v>603699049</v>
      </c>
      <c r="F58" s="50">
        <f>F57+'May25'!F58</f>
        <v>290023355</v>
      </c>
      <c r="G58" s="50">
        <f>G57+'May25'!G58</f>
        <v>3679271</v>
      </c>
      <c r="H58" s="50">
        <f>H57+'May25'!H58</f>
        <v>941393483.92166662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June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9">
      <c r="A81" s="55"/>
      <c r="B81" s="2" t="s">
        <v>97</v>
      </c>
      <c r="C81" s="3"/>
      <c r="D81" s="3"/>
      <c r="E81" s="3"/>
      <c r="F81" s="3"/>
      <c r="G81" s="3"/>
      <c r="H81" s="77"/>
    </row>
    <row r="82" spans="1:9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9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  <c r="I83" s="115"/>
    </row>
    <row r="84" spans="1:9">
      <c r="A84" s="5"/>
      <c r="B84" s="6" t="s">
        <v>101</v>
      </c>
      <c r="C84" s="8"/>
      <c r="D84" s="8"/>
      <c r="E84" s="91">
        <f>D14+E14</f>
        <v>117129134</v>
      </c>
      <c r="F84" s="92">
        <f>(+F28+F29+G29)-(F85-F86)</f>
        <v>40194996.230769232</v>
      </c>
      <c r="G84" s="8"/>
      <c r="H84" s="93"/>
    </row>
    <row r="85" spans="1:9">
      <c r="A85" s="5"/>
      <c r="B85" s="6" t="s">
        <v>102</v>
      </c>
      <c r="C85" s="8"/>
      <c r="D85" s="8"/>
      <c r="E85" s="91"/>
      <c r="F85" s="92">
        <f>2138248/0.26</f>
        <v>8224030.769230769</v>
      </c>
      <c r="G85" s="8"/>
      <c r="H85" s="94"/>
    </row>
    <row r="86" spans="1:9">
      <c r="A86" s="5"/>
      <c r="B86" s="6" t="s">
        <v>103</v>
      </c>
      <c r="C86" s="8"/>
      <c r="D86" s="8"/>
      <c r="E86" s="91"/>
      <c r="F86" s="92"/>
      <c r="G86" s="8"/>
      <c r="H86" s="95"/>
    </row>
    <row r="87" spans="1:9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117129134</v>
      </c>
      <c r="F87" s="92">
        <f>(F84+F85)-F86</f>
        <v>48419027</v>
      </c>
      <c r="G87" s="8"/>
      <c r="H87" s="94"/>
    </row>
    <row r="88" spans="1:9">
      <c r="A88" s="5"/>
      <c r="B88" s="6"/>
      <c r="C88" s="8"/>
      <c r="D88" s="8"/>
      <c r="E88" s="8"/>
      <c r="F88" s="8"/>
      <c r="G88" s="8"/>
      <c r="H88" s="75"/>
    </row>
    <row r="89" spans="1:9">
      <c r="A89" s="5"/>
      <c r="B89" s="6"/>
      <c r="C89" s="8"/>
      <c r="D89" s="8"/>
      <c r="E89" s="96" t="s">
        <v>104</v>
      </c>
      <c r="F89" s="8"/>
      <c r="G89" s="8"/>
      <c r="H89" s="75"/>
    </row>
    <row r="90" spans="1:9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9">
      <c r="A91" s="55"/>
      <c r="B91" s="2"/>
      <c r="C91" s="3"/>
      <c r="D91" s="3"/>
      <c r="E91" s="4" t="s">
        <v>108</v>
      </c>
      <c r="F91" s="99">
        <f>F14</f>
        <v>47161044</v>
      </c>
      <c r="G91" s="99">
        <f>G14</f>
        <v>613142</v>
      </c>
      <c r="H91" s="100">
        <f>F91+G91</f>
        <v>47774186</v>
      </c>
    </row>
    <row r="92" spans="1:9">
      <c r="A92" s="5" t="s">
        <v>109</v>
      </c>
      <c r="B92" s="6"/>
      <c r="C92" s="8"/>
      <c r="D92" s="8"/>
      <c r="E92" s="8"/>
      <c r="F92" s="8"/>
      <c r="G92" s="8"/>
      <c r="H92" s="75"/>
    </row>
    <row r="93" spans="1:9">
      <c r="A93" s="5"/>
      <c r="B93" s="6"/>
      <c r="C93" s="8"/>
      <c r="D93" s="8"/>
      <c r="E93" s="8"/>
      <c r="F93" s="8"/>
      <c r="G93" s="8"/>
      <c r="H93" s="75"/>
    </row>
    <row r="94" spans="1:9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9">
      <c r="A95" s="5"/>
      <c r="B95" s="6"/>
      <c r="C95" s="8"/>
      <c r="D95" s="8"/>
      <c r="E95" s="8"/>
      <c r="F95" s="8"/>
      <c r="G95" s="8"/>
      <c r="H95" s="75"/>
    </row>
    <row r="96" spans="1:9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9BE-2D1E-4502-9DAE-DD2529932D18}">
  <sheetPr>
    <tabColor rgb="FF002060"/>
    <pageSetUpPr fitToPage="1"/>
  </sheetPr>
  <dimension ref="A1:H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35">
        <f>D15+D21+D22</f>
        <v>9883250</v>
      </c>
      <c r="E14" s="116">
        <f>E15+E21+E22</f>
        <v>110376192</v>
      </c>
      <c r="F14" s="138">
        <f>F15+F21</f>
        <v>47556219</v>
      </c>
      <c r="G14" s="138">
        <f>G15+G21</f>
        <v>646687</v>
      </c>
      <c r="H14" s="37">
        <f>SUM(D14:G14)</f>
        <v>168462348</v>
      </c>
    </row>
    <row r="15" spans="1:8">
      <c r="A15" s="23"/>
      <c r="B15" s="38" t="s">
        <v>25</v>
      </c>
      <c r="C15" s="155"/>
      <c r="D15" s="132">
        <v>8958858</v>
      </c>
      <c r="E15" s="133">
        <v>110301257</v>
      </c>
      <c r="F15" s="134">
        <v>47533329</v>
      </c>
      <c r="G15" s="135">
        <v>645954</v>
      </c>
      <c r="H15" s="37"/>
    </row>
    <row r="16" spans="1:8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43">
        <v>758882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211636</v>
      </c>
      <c r="E19" s="105">
        <v>2616676</v>
      </c>
      <c r="F19" s="105"/>
      <c r="G19" s="105"/>
      <c r="H19" s="37">
        <f t="shared" ref="H19:H27" si="0">SUM(D19:G19)</f>
        <v>2828312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107">
        <v>20141</v>
      </c>
      <c r="G20" s="107"/>
      <c r="H20" s="37">
        <f t="shared" si="0"/>
        <v>20141</v>
      </c>
    </row>
    <row r="21" spans="1:8">
      <c r="A21" s="5" t="s">
        <v>34</v>
      </c>
      <c r="B21" s="45" t="s">
        <v>35</v>
      </c>
      <c r="C21" s="31">
        <v>23</v>
      </c>
      <c r="D21" s="104">
        <v>68339</v>
      </c>
      <c r="E21" s="105">
        <v>74935</v>
      </c>
      <c r="F21" s="51">
        <v>22890</v>
      </c>
      <c r="G21" s="52">
        <v>733</v>
      </c>
      <c r="H21" s="53">
        <f t="shared" si="0"/>
        <v>166897</v>
      </c>
    </row>
    <row r="22" spans="1:8">
      <c r="A22" s="5"/>
      <c r="B22" s="54" t="s">
        <v>36</v>
      </c>
      <c r="C22" s="48">
        <v>24</v>
      </c>
      <c r="D22" s="106">
        <v>856053</v>
      </c>
      <c r="E22" s="107">
        <v>0</v>
      </c>
      <c r="F22" s="49"/>
      <c r="G22" s="50"/>
      <c r="H22" s="37">
        <f t="shared" si="0"/>
        <v>856053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242046.95833333328</v>
      </c>
      <c r="E24" s="107"/>
      <c r="F24" s="49"/>
      <c r="G24" s="50"/>
      <c r="H24" s="37">
        <f t="shared" si="0"/>
        <v>242046.95833333328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893981.04166666674</v>
      </c>
      <c r="E28" s="53">
        <f>SUM(E19:E23)-E24</f>
        <v>2691611</v>
      </c>
      <c r="F28" s="53">
        <f>SUM(F19:F23)-F24</f>
        <v>43031</v>
      </c>
      <c r="G28" s="53">
        <f>SUM(G19:G23)-G24</f>
        <v>733</v>
      </c>
      <c r="H28" s="50">
        <f>SUM(H19:H23)-H24</f>
        <v>3629356.0416666665</v>
      </c>
    </row>
    <row r="29" spans="1:8">
      <c r="A29" s="61" t="s">
        <v>43</v>
      </c>
      <c r="B29" s="62"/>
      <c r="C29" s="48">
        <v>40</v>
      </c>
      <c r="D29" s="49">
        <f>D14-D28</f>
        <v>8989268.958333334</v>
      </c>
      <c r="E29" s="63">
        <f>E14-E28</f>
        <v>107684581</v>
      </c>
      <c r="F29" s="50">
        <f>F14+F18-F28</f>
        <v>48272070</v>
      </c>
      <c r="G29" s="49">
        <f>G14-G28</f>
        <v>645954</v>
      </c>
      <c r="H29" s="50">
        <f>H14-H28</f>
        <v>164832991.95833334</v>
      </c>
    </row>
    <row r="30" spans="1:8">
      <c r="A30" s="23" t="s">
        <v>44</v>
      </c>
      <c r="B30" s="45" t="s">
        <v>45</v>
      </c>
      <c r="C30" s="33">
        <v>51</v>
      </c>
      <c r="D30" s="108">
        <v>1919</v>
      </c>
      <c r="E30" s="109">
        <v>7663</v>
      </c>
      <c r="F30" s="108"/>
      <c r="G30" s="109"/>
      <c r="H30" s="37">
        <f t="shared" ref="H30:H39" si="1">SUM(D30:G30)</f>
        <v>9582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4"/>
      <c r="G31" s="105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6"/>
      <c r="G32" s="107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4"/>
      <c r="G33" s="105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6"/>
      <c r="G34" s="107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4"/>
      <c r="G35" s="105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10301</v>
      </c>
      <c r="E36" s="107">
        <v>83907</v>
      </c>
      <c r="F36" s="106">
        <v>709412</v>
      </c>
      <c r="G36" s="107"/>
      <c r="H36" s="37">
        <f t="shared" si="1"/>
        <v>803620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12220</v>
      </c>
      <c r="E47" s="50">
        <f>SUM(E30:E41)</f>
        <v>91570</v>
      </c>
      <c r="F47" s="49">
        <f>SUM(F30:F41)</f>
        <v>709412</v>
      </c>
      <c r="G47" s="50">
        <f>SUM(G30:G41)</f>
        <v>0</v>
      </c>
      <c r="H47" s="37">
        <f>SUM(H30:H41)</f>
        <v>813202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8977048.958333334</v>
      </c>
      <c r="E48" s="50">
        <f>E29-E47</f>
        <v>107593011</v>
      </c>
      <c r="F48" s="49">
        <f>F29-F47</f>
        <v>47562658</v>
      </c>
      <c r="G48" s="50">
        <f>G29-G47</f>
        <v>645954</v>
      </c>
      <c r="H48" s="37">
        <f>SUM(D48:G48)</f>
        <v>164778671.95833331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8977048.958333334</v>
      </c>
      <c r="E57" s="59">
        <f>SUM(E48:E56)</f>
        <v>107593011</v>
      </c>
      <c r="F57" s="58">
        <f>SUM(F48:F56)</f>
        <v>47562658</v>
      </c>
      <c r="G57" s="59">
        <f>SUM(G48:G56)</f>
        <v>645954</v>
      </c>
      <c r="H57" s="65">
        <f>SUM(H48:H56)</f>
        <v>164778671.95833331</v>
      </c>
    </row>
    <row r="58" spans="1:8">
      <c r="A58" s="71"/>
      <c r="B58" s="72" t="s">
        <v>75</v>
      </c>
      <c r="C58" s="33"/>
      <c r="D58" s="58">
        <f>D57+June25!D58</f>
        <v>52968857.880000003</v>
      </c>
      <c r="E58" s="50">
        <f>E57+June25!E58</f>
        <v>711292060</v>
      </c>
      <c r="F58" s="50">
        <f>F57+June25!F58</f>
        <v>337586013</v>
      </c>
      <c r="G58" s="50">
        <f>G57+June25!G58</f>
        <v>4325225</v>
      </c>
      <c r="H58" s="50">
        <f>H57+June25!H58</f>
        <v>1106172155.8799999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July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120259442</v>
      </c>
      <c r="F84" s="92">
        <f>(+F28+F29+G29)-(F85-F86)</f>
        <v>48961055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0/0.26</f>
        <v>0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120259442</v>
      </c>
      <c r="F87" s="92">
        <f>(F84+F85)-F86</f>
        <v>48961055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47556219</v>
      </c>
      <c r="G91" s="99">
        <f>G14</f>
        <v>646687</v>
      </c>
      <c r="H91" s="100">
        <f>F91+G91</f>
        <v>48202906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D992-6306-44E7-9D8A-602FB0314F66}">
  <sheetPr>
    <tabColor rgb="FF002060"/>
    <pageSetUpPr fitToPage="1"/>
  </sheetPr>
  <dimension ref="A1:I124"/>
  <sheetViews>
    <sheetView workbookViewId="0">
      <pane xSplit="3" ySplit="13" topLeftCell="D14" activePane="bottomRight" state="frozen"/>
      <selection activeCell="J26" sqref="J26"/>
      <selection pane="topRight" activeCell="J26" sqref="J26"/>
      <selection pane="bottomLeft" activeCell="J26" sqref="J26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4">
        <v>1</v>
      </c>
      <c r="D14" s="35">
        <f>D15+D21+D22</f>
        <v>9474426</v>
      </c>
      <c r="E14" s="116">
        <f>E15+E21+E22</f>
        <v>110151837</v>
      </c>
      <c r="F14" s="138">
        <f>F15+F21</f>
        <v>47483256</v>
      </c>
      <c r="G14" s="138">
        <f>G15+G21</f>
        <v>671785</v>
      </c>
      <c r="H14" s="37">
        <f>SUM(D14:G14)</f>
        <v>167781304</v>
      </c>
      <c r="I14" s="148"/>
    </row>
    <row r="15" spans="1:9">
      <c r="A15" s="23"/>
      <c r="B15" s="38" t="s">
        <v>25</v>
      </c>
      <c r="C15" s="155"/>
      <c r="D15" s="132">
        <v>8741191</v>
      </c>
      <c r="E15" s="133">
        <v>110073645</v>
      </c>
      <c r="F15" s="134">
        <v>47453077</v>
      </c>
      <c r="G15" s="135">
        <v>665136</v>
      </c>
      <c r="H15" s="37"/>
    </row>
    <row r="16" spans="1:9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7714326</v>
      </c>
      <c r="G18" s="137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205833</v>
      </c>
      <c r="E19" s="105">
        <v>2634309</v>
      </c>
      <c r="F19" s="46"/>
      <c r="G19" s="47"/>
      <c r="H19" s="37">
        <f t="shared" ref="H19:H27" si="0">SUM(D19:G19)</f>
        <v>2840142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5">
        <v>69845</v>
      </c>
      <c r="E21" s="105">
        <v>78192</v>
      </c>
      <c r="F21" s="51">
        <v>30179</v>
      </c>
      <c r="G21" s="52">
        <v>6649</v>
      </c>
      <c r="H21" s="53">
        <f t="shared" si="0"/>
        <v>184865</v>
      </c>
    </row>
    <row r="22" spans="1:8">
      <c r="A22" s="5"/>
      <c r="B22" s="54" t="s">
        <v>36</v>
      </c>
      <c r="C22" s="48">
        <v>24</v>
      </c>
      <c r="D22" s="106">
        <v>663390</v>
      </c>
      <c r="E22" s="107">
        <v>0</v>
      </c>
      <c r="F22" s="49"/>
      <c r="G22" s="50"/>
      <c r="H22" s="37">
        <f t="shared" si="0"/>
        <v>663390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-11051.666666666673</v>
      </c>
      <c r="E24" s="107"/>
      <c r="F24" s="49"/>
      <c r="G24" s="50"/>
      <c r="H24" s="37">
        <f t="shared" si="0"/>
        <v>-11051.666666666673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950119.66666666663</v>
      </c>
      <c r="E28" s="53">
        <f>SUM(E19:E23)-E24</f>
        <v>2712501</v>
      </c>
      <c r="F28" s="53">
        <f>SUM(F19:F23)-F24</f>
        <v>30179</v>
      </c>
      <c r="G28" s="53">
        <f>SUM(G19:G23)-G24</f>
        <v>6649</v>
      </c>
      <c r="H28" s="50">
        <f>SUM(H19:H23)-H24</f>
        <v>3699448.6666666665</v>
      </c>
    </row>
    <row r="29" spans="1:8">
      <c r="A29" s="61" t="s">
        <v>43</v>
      </c>
      <c r="B29" s="62"/>
      <c r="C29" s="48">
        <v>40</v>
      </c>
      <c r="D29" s="49">
        <f>D14-D28</f>
        <v>8524306.333333334</v>
      </c>
      <c r="E29" s="63">
        <f>E14-E28</f>
        <v>107439336</v>
      </c>
      <c r="F29" s="50">
        <f>F14+F18-F28</f>
        <v>55167403</v>
      </c>
      <c r="G29" s="49">
        <f>G14-G28</f>
        <v>665136</v>
      </c>
      <c r="H29" s="50">
        <f>H14-H28</f>
        <v>164081855.33333334</v>
      </c>
    </row>
    <row r="30" spans="1:8">
      <c r="A30" s="23" t="s">
        <v>44</v>
      </c>
      <c r="B30" s="45" t="s">
        <v>45</v>
      </c>
      <c r="C30" s="33">
        <v>51</v>
      </c>
      <c r="D30" s="108">
        <v>5982</v>
      </c>
      <c r="E30" s="109">
        <v>4555</v>
      </c>
      <c r="F30" s="108">
        <v>54838</v>
      </c>
      <c r="G30" s="109"/>
      <c r="H30" s="37">
        <f t="shared" ref="H30:H39" si="1">SUM(D30:G30)</f>
        <v>65375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104"/>
      <c r="G31" s="105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106"/>
      <c r="G32" s="107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4"/>
      <c r="G33" s="105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6"/>
      <c r="G34" s="107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4"/>
      <c r="G35" s="105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64845</v>
      </c>
      <c r="E36" s="107">
        <v>6376</v>
      </c>
      <c r="F36" s="106">
        <v>683088</v>
      </c>
      <c r="G36" s="107"/>
      <c r="H36" s="37">
        <f t="shared" si="1"/>
        <v>754309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70827</v>
      </c>
      <c r="E47" s="50">
        <f>SUM(E30:E41)</f>
        <v>10931</v>
      </c>
      <c r="F47" s="49">
        <f>SUM(F30:F41)</f>
        <v>737926</v>
      </c>
      <c r="G47" s="50">
        <f>SUM(G30:G41)</f>
        <v>0</v>
      </c>
      <c r="H47" s="37">
        <f>SUM(H30:H41)</f>
        <v>819684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8453479.333333334</v>
      </c>
      <c r="E48" s="50">
        <f>E29-E47</f>
        <v>107428405</v>
      </c>
      <c r="F48" s="49">
        <f>F29-F47</f>
        <v>54429477</v>
      </c>
      <c r="G48" s="50">
        <f>G29-G47</f>
        <v>665136</v>
      </c>
      <c r="H48" s="37">
        <f>SUM(D48:G48)</f>
        <v>170976497.33333331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8453479.333333334</v>
      </c>
      <c r="E57" s="59">
        <f>SUM(E48:E56)</f>
        <v>107428405</v>
      </c>
      <c r="F57" s="58">
        <f>SUM(F48:F56)</f>
        <v>54429477</v>
      </c>
      <c r="G57" s="59">
        <f>SUM(G48:G56)</f>
        <v>665136</v>
      </c>
      <c r="H57" s="65">
        <f>SUM(H48:H56)</f>
        <v>170976497.33333331</v>
      </c>
    </row>
    <row r="58" spans="1:8">
      <c r="A58" s="71"/>
      <c r="B58" s="72" t="s">
        <v>75</v>
      </c>
      <c r="C58" s="33"/>
      <c r="D58" s="58">
        <f>D57+July25!D58</f>
        <v>61422337.213333338</v>
      </c>
      <c r="E58" s="50">
        <f>E57+July25!E58</f>
        <v>818720465</v>
      </c>
      <c r="F58" s="50">
        <f>F57+July25!F58</f>
        <v>392015490</v>
      </c>
      <c r="G58" s="50">
        <f>G57+July25!G58</f>
        <v>4990361</v>
      </c>
      <c r="H58" s="50">
        <f>H57+July25!H58</f>
        <v>1277148653.2133331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August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119626263</v>
      </c>
      <c r="F84" s="92">
        <f>(+F28+F29+G29)-(F85-F86)</f>
        <v>55862718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0/0.26</f>
        <v>0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119626263</v>
      </c>
      <c r="F87" s="92">
        <f>(F84+F85)-F86</f>
        <v>55862718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47483256</v>
      </c>
      <c r="G91" s="99">
        <f>G14</f>
        <v>671785</v>
      </c>
      <c r="H91" s="100">
        <f>F91+G91</f>
        <v>48155041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EB42-EC9A-4F1A-8310-B47F62B9E806}">
  <sheetPr>
    <tabColor rgb="FF7030A0"/>
    <pageSetUpPr fitToPage="1"/>
  </sheetPr>
  <dimension ref="A1:I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1.14062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4">
        <v>1</v>
      </c>
      <c r="D14" s="35">
        <f>D15+D21+D22</f>
        <v>7685492</v>
      </c>
      <c r="E14" s="116">
        <f>E15+E21+E22</f>
        <v>98708551</v>
      </c>
      <c r="F14" s="35">
        <f>F15+F21</f>
        <v>43030686</v>
      </c>
      <c r="G14" s="36">
        <f>G15+G21</f>
        <v>642099</v>
      </c>
      <c r="H14" s="37">
        <f>SUM(D14:G14)</f>
        <v>150066828</v>
      </c>
      <c r="I14" s="148"/>
    </row>
    <row r="15" spans="1:9">
      <c r="A15" s="23"/>
      <c r="B15" s="38" t="s">
        <v>25</v>
      </c>
      <c r="C15" s="155"/>
      <c r="D15" s="132">
        <v>7048593</v>
      </c>
      <c r="E15" s="133">
        <v>98644417</v>
      </c>
      <c r="F15" s="134">
        <v>43001139</v>
      </c>
      <c r="G15" s="135">
        <v>641376</v>
      </c>
      <c r="H15" s="37"/>
    </row>
    <row r="16" spans="1:9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9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9">
      <c r="A18" s="42" t="s">
        <v>28</v>
      </c>
      <c r="B18" s="6" t="s">
        <v>29</v>
      </c>
      <c r="C18" s="39">
        <v>2</v>
      </c>
      <c r="D18" s="136"/>
      <c r="E18" s="137"/>
      <c r="F18" s="136">
        <v>496487</v>
      </c>
      <c r="G18" s="137"/>
      <c r="H18" s="37"/>
    </row>
    <row r="19" spans="1:9">
      <c r="A19" s="5" t="s">
        <v>30</v>
      </c>
      <c r="B19" s="45" t="s">
        <v>31</v>
      </c>
      <c r="C19" s="31">
        <v>21</v>
      </c>
      <c r="D19" s="104">
        <v>170594</v>
      </c>
      <c r="E19" s="105">
        <v>2356582</v>
      </c>
      <c r="F19" s="46"/>
      <c r="G19" s="47"/>
      <c r="H19" s="37">
        <f t="shared" ref="H19:H27" si="0">SUM(D19:G19)</f>
        <v>2527176</v>
      </c>
    </row>
    <row r="20" spans="1:9">
      <c r="A20" s="5" t="s">
        <v>32</v>
      </c>
      <c r="B20" s="10" t="s">
        <v>33</v>
      </c>
      <c r="C20" s="48">
        <v>22</v>
      </c>
      <c r="D20" s="106"/>
      <c r="E20" s="107"/>
      <c r="F20" s="46"/>
      <c r="G20" s="47"/>
      <c r="H20" s="37">
        <f t="shared" si="0"/>
        <v>0</v>
      </c>
    </row>
    <row r="21" spans="1:9">
      <c r="A21" s="5" t="s">
        <v>34</v>
      </c>
      <c r="B21" s="45" t="s">
        <v>35</v>
      </c>
      <c r="C21" s="31">
        <v>23</v>
      </c>
      <c r="D21" s="104">
        <v>53517</v>
      </c>
      <c r="E21" s="105">
        <v>64134</v>
      </c>
      <c r="F21" s="51">
        <v>29547</v>
      </c>
      <c r="G21" s="52">
        <v>723</v>
      </c>
      <c r="H21" s="53">
        <f t="shared" si="0"/>
        <v>147921</v>
      </c>
    </row>
    <row r="22" spans="1:9">
      <c r="A22" s="5"/>
      <c r="B22" s="54" t="s">
        <v>36</v>
      </c>
      <c r="C22" s="48">
        <v>24</v>
      </c>
      <c r="D22" s="106">
        <v>583382</v>
      </c>
      <c r="E22" s="107"/>
      <c r="F22" s="49"/>
      <c r="G22" s="50"/>
      <c r="H22" s="37">
        <f t="shared" si="0"/>
        <v>583382</v>
      </c>
    </row>
    <row r="23" spans="1:9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9">
      <c r="A24" s="5"/>
      <c r="B24" s="55" t="s">
        <v>38</v>
      </c>
      <c r="C24" s="48">
        <v>26</v>
      </c>
      <c r="D24" s="107">
        <v>628731.91666666674</v>
      </c>
      <c r="E24" s="107"/>
      <c r="F24" s="49"/>
      <c r="G24" s="50"/>
      <c r="H24" s="37">
        <f t="shared" si="0"/>
        <v>628731.91666666674</v>
      </c>
    </row>
    <row r="25" spans="1:9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9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9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9">
      <c r="A28" s="5"/>
      <c r="B28" s="45" t="s">
        <v>42</v>
      </c>
      <c r="C28" s="31">
        <v>30</v>
      </c>
      <c r="D28" s="53">
        <f>SUM(D19:D23)-D24</f>
        <v>178761.08333333326</v>
      </c>
      <c r="E28" s="53">
        <f>SUM(E19:E23)-E24</f>
        <v>2420716</v>
      </c>
      <c r="F28" s="53">
        <f>SUM(F19:F23)-F24</f>
        <v>29547</v>
      </c>
      <c r="G28" s="53">
        <f>SUM(G19:G23)-G24</f>
        <v>723</v>
      </c>
      <c r="H28" s="50">
        <f>SUM(H19:H23)-H24</f>
        <v>2629747.083333333</v>
      </c>
    </row>
    <row r="29" spans="1:9">
      <c r="A29" s="61" t="s">
        <v>43</v>
      </c>
      <c r="B29" s="62"/>
      <c r="C29" s="48">
        <v>40</v>
      </c>
      <c r="D29" s="49">
        <f>D14-D28</f>
        <v>7506730.916666667</v>
      </c>
      <c r="E29" s="63">
        <f>E14-E28</f>
        <v>96287835</v>
      </c>
      <c r="F29" s="50">
        <f>F14+F18-F28</f>
        <v>43497626</v>
      </c>
      <c r="G29" s="49">
        <f>G14-G28</f>
        <v>641376</v>
      </c>
      <c r="H29" s="50">
        <f>H14-H28</f>
        <v>147437080.91666666</v>
      </c>
      <c r="I29" s="148"/>
    </row>
    <row r="30" spans="1:9">
      <c r="A30" s="23" t="s">
        <v>44</v>
      </c>
      <c r="B30" s="45" t="s">
        <v>45</v>
      </c>
      <c r="C30" s="33">
        <v>51</v>
      </c>
      <c r="D30" s="108">
        <v>1338</v>
      </c>
      <c r="E30" s="109"/>
      <c r="F30" s="108"/>
      <c r="G30" s="109"/>
      <c r="H30" s="37">
        <f t="shared" ref="H30:H39" si="1">SUM(D30:G30)</f>
        <v>1338</v>
      </c>
    </row>
    <row r="31" spans="1:9">
      <c r="A31" s="64" t="s">
        <v>46</v>
      </c>
      <c r="B31" s="10" t="s">
        <v>47</v>
      </c>
      <c r="C31" s="33">
        <v>52</v>
      </c>
      <c r="D31" s="104"/>
      <c r="E31" s="105"/>
      <c r="F31" s="104"/>
      <c r="G31" s="105"/>
      <c r="H31" s="37">
        <f t="shared" si="1"/>
        <v>0</v>
      </c>
    </row>
    <row r="32" spans="1:9">
      <c r="A32" s="5"/>
      <c r="B32" s="45" t="s">
        <v>48</v>
      </c>
      <c r="C32" s="33">
        <v>53</v>
      </c>
      <c r="D32" s="106"/>
      <c r="E32" s="107"/>
      <c r="F32" s="106"/>
      <c r="G32" s="107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104"/>
      <c r="G33" s="105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106"/>
      <c r="G34" s="107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104"/>
      <c r="G35" s="105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5300</v>
      </c>
      <c r="E36" s="107">
        <v>3371</v>
      </c>
      <c r="F36" s="107">
        <v>599037</v>
      </c>
      <c r="G36" s="107"/>
      <c r="H36" s="37">
        <f t="shared" si="1"/>
        <v>607708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6638</v>
      </c>
      <c r="E47" s="50">
        <f>SUM(E30:E41)</f>
        <v>3371</v>
      </c>
      <c r="F47" s="49">
        <f>SUM(F30:F41)</f>
        <v>599037</v>
      </c>
      <c r="G47" s="50">
        <f>SUM(G30:G41)</f>
        <v>0</v>
      </c>
      <c r="H47" s="37">
        <f>SUM(H30:H41)</f>
        <v>609046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7500092.916666667</v>
      </c>
      <c r="E48" s="50">
        <f>E29-E47</f>
        <v>96284464</v>
      </c>
      <c r="F48" s="49">
        <f>F29-F47</f>
        <v>42898589</v>
      </c>
      <c r="G48" s="50">
        <f>G29-G47</f>
        <v>641376</v>
      </c>
      <c r="H48" s="37">
        <f>SUM(D48:G48)</f>
        <v>147324521.91666669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7500092.916666667</v>
      </c>
      <c r="E57" s="59">
        <f>SUM(E48:E56)</f>
        <v>96284464</v>
      </c>
      <c r="F57" s="58">
        <f>SUM(F48:F56)</f>
        <v>42898589</v>
      </c>
      <c r="G57" s="59">
        <f>SUM(G48:G56)</f>
        <v>641376</v>
      </c>
      <c r="H57" s="65">
        <f>SUM(H48:H56)</f>
        <v>147324521.91666669</v>
      </c>
    </row>
    <row r="58" spans="1:8">
      <c r="A58" s="71"/>
      <c r="B58" s="72" t="s">
        <v>75</v>
      </c>
      <c r="C58" s="33"/>
      <c r="D58" s="58">
        <f>D57+'Aug25'!D58</f>
        <v>68922430.13000001</v>
      </c>
      <c r="E58" s="50">
        <f>E57+'Aug25'!E58</f>
        <v>915004929</v>
      </c>
      <c r="F58" s="50">
        <f>F57+'Aug25'!F58</f>
        <v>434914079</v>
      </c>
      <c r="G58" s="50">
        <f>G57+'Aug25'!G58</f>
        <v>5631737</v>
      </c>
      <c r="H58" s="50">
        <f>H57+'Aug25'!H58</f>
        <v>1424473175.1299999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September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106394043</v>
      </c>
      <c r="F84" s="92">
        <f>(+F28+F29+G29)-(F85-F86)</f>
        <v>32807849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2953782/0.26</f>
        <v>11360700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106394043</v>
      </c>
      <c r="F87" s="92">
        <f>(F84+F85)-F86</f>
        <v>44168549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43030686</v>
      </c>
      <c r="G91" s="99">
        <f>G14</f>
        <v>642099</v>
      </c>
      <c r="H91" s="100">
        <f>F91+G91</f>
        <v>43672785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8116-B4E1-49F6-98EC-0FC1AB177F95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G36" sqref="G36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35">
        <f>D15+D21+D22</f>
        <v>8551432</v>
      </c>
      <c r="E14" s="116">
        <f>E15+E21+E22</f>
        <v>106898195</v>
      </c>
      <c r="F14" s="35">
        <f>F15+F21</f>
        <v>49792337</v>
      </c>
      <c r="G14" s="36">
        <f>G15+G21</f>
        <v>466088</v>
      </c>
      <c r="H14" s="37">
        <f>SUM(D14:G14)</f>
        <v>165708052</v>
      </c>
    </row>
    <row r="15" spans="1:8">
      <c r="A15" s="23"/>
      <c r="B15" s="38" t="s">
        <v>25</v>
      </c>
      <c r="C15" s="155"/>
      <c r="D15" s="132">
        <v>7858386</v>
      </c>
      <c r="E15" s="133">
        <v>106838460</v>
      </c>
      <c r="F15" s="133">
        <v>49769284</v>
      </c>
      <c r="G15" s="133">
        <v>465768</v>
      </c>
      <c r="H15" s="37"/>
    </row>
    <row r="16" spans="1:8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151">
        <v>646564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189380</v>
      </c>
      <c r="E19" s="105">
        <v>2536234</v>
      </c>
      <c r="F19" s="46"/>
      <c r="G19" s="47"/>
      <c r="H19" s="37">
        <f t="shared" ref="H19:H27" si="0">SUM(D19:G19)</f>
        <v>2725614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150"/>
      <c r="G20" s="6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100415</v>
      </c>
      <c r="E21" s="105">
        <v>59645</v>
      </c>
      <c r="F21" s="105">
        <v>23053</v>
      </c>
      <c r="G21" s="105">
        <v>320</v>
      </c>
      <c r="H21" s="53">
        <f t="shared" si="0"/>
        <v>183433</v>
      </c>
    </row>
    <row r="22" spans="1:8">
      <c r="A22" s="5"/>
      <c r="B22" s="54" t="s">
        <v>36</v>
      </c>
      <c r="C22" s="48">
        <v>24</v>
      </c>
      <c r="D22" s="106">
        <v>592631</v>
      </c>
      <c r="E22" s="107">
        <v>90</v>
      </c>
      <c r="F22" s="107"/>
      <c r="G22" s="107"/>
      <c r="H22" s="37">
        <f t="shared" si="0"/>
        <v>592721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33349.166666666672</v>
      </c>
      <c r="E24" s="107"/>
      <c r="F24" s="49"/>
      <c r="G24" s="50"/>
      <c r="H24" s="37">
        <f t="shared" si="0"/>
        <v>33349.166666666672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849076.83333333337</v>
      </c>
      <c r="E28" s="53">
        <f>SUM(E19:E23)-E24</f>
        <v>2595969</v>
      </c>
      <c r="F28" s="53">
        <f>SUM(F19:F23)-F24</f>
        <v>23053</v>
      </c>
      <c r="G28" s="53">
        <f>SUM(G19:G23)-G24</f>
        <v>320</v>
      </c>
      <c r="H28" s="50">
        <f>SUM(H19:H23)-H24</f>
        <v>3468418.8333333335</v>
      </c>
    </row>
    <row r="29" spans="1:8">
      <c r="A29" s="61" t="s">
        <v>43</v>
      </c>
      <c r="B29" s="62"/>
      <c r="C29" s="48">
        <v>40</v>
      </c>
      <c r="D29" s="49">
        <f>D14-D28</f>
        <v>7702355.166666667</v>
      </c>
      <c r="E29" s="63">
        <f>E14-E28</f>
        <v>104302226</v>
      </c>
      <c r="F29" s="50">
        <f>F14+F18-F28</f>
        <v>50415848</v>
      </c>
      <c r="G29" s="49">
        <f>G14-G28</f>
        <v>465768</v>
      </c>
      <c r="H29" s="50">
        <f>H14-H28</f>
        <v>162239633.16666666</v>
      </c>
    </row>
    <row r="30" spans="1:8">
      <c r="A30" s="23" t="s">
        <v>44</v>
      </c>
      <c r="B30" s="45" t="s">
        <v>45</v>
      </c>
      <c r="C30" s="33">
        <v>51</v>
      </c>
      <c r="D30" s="108"/>
      <c r="E30" s="109"/>
      <c r="F30" s="56"/>
      <c r="G30" s="57"/>
      <c r="H30" s="37">
        <f t="shared" ref="H30:H39" si="1">SUM(D30:G30)</f>
        <v>0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49"/>
      <c r="G31" s="5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50"/>
      <c r="G32" s="50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50"/>
      <c r="G33" s="50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50"/>
      <c r="G34" s="50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50"/>
      <c r="G35" s="50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8253</v>
      </c>
      <c r="E36" s="107">
        <v>3899</v>
      </c>
      <c r="F36" s="106">
        <v>277839</v>
      </c>
      <c r="G36" s="50"/>
      <c r="H36" s="37">
        <f t="shared" si="1"/>
        <v>289991</v>
      </c>
    </row>
    <row r="37" spans="1:8">
      <c r="A37" s="5"/>
      <c r="B37" s="45" t="s">
        <v>40</v>
      </c>
      <c r="C37" s="33">
        <v>58</v>
      </c>
      <c r="D37" s="56"/>
      <c r="E37" s="57"/>
      <c r="F37" s="49"/>
      <c r="G37" s="50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8253</v>
      </c>
      <c r="E47" s="50">
        <f>SUM(E30:E41)</f>
        <v>3899</v>
      </c>
      <c r="F47" s="49">
        <f>SUM(F30:F41)</f>
        <v>277839</v>
      </c>
      <c r="G47" s="50">
        <f>SUM(G30:G41)</f>
        <v>0</v>
      </c>
      <c r="H47" s="37">
        <f>SUM(H30:H41)</f>
        <v>289991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7694102.166666667</v>
      </c>
      <c r="E48" s="50">
        <f>E29-E47</f>
        <v>104298327</v>
      </c>
      <c r="F48" s="49">
        <f>F29-F47</f>
        <v>50138009</v>
      </c>
      <c r="G48" s="50">
        <f>G29-G47</f>
        <v>465768</v>
      </c>
      <c r="H48" s="37">
        <f>SUM(D48:G48)</f>
        <v>162596206.16666669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7694102.166666667</v>
      </c>
      <c r="E57" s="59">
        <f>SUM(E48:E56)</f>
        <v>104298327</v>
      </c>
      <c r="F57" s="58">
        <f>SUM(F48:F56)</f>
        <v>50138009</v>
      </c>
      <c r="G57" s="59">
        <f>SUM(G48:G56)</f>
        <v>465768</v>
      </c>
      <c r="H57" s="65">
        <f>SUM(H48:H56)</f>
        <v>162596206.16666669</v>
      </c>
    </row>
    <row r="58" spans="1:8">
      <c r="A58" s="71"/>
      <c r="B58" s="72" t="s">
        <v>75</v>
      </c>
      <c r="C58" s="33"/>
      <c r="D58" s="58">
        <f>D57+'Sep25'!D58</f>
        <v>76616532.296666682</v>
      </c>
      <c r="E58" s="50">
        <f>E57+'Sep25'!E58</f>
        <v>1019303256</v>
      </c>
      <c r="F58" s="50">
        <f>F57+'Sep25'!F58</f>
        <v>485052088</v>
      </c>
      <c r="G58" s="50">
        <f>G57+'Sep25'!G58</f>
        <v>6097505</v>
      </c>
      <c r="H58" s="50">
        <f>H57+'Sep25'!H58</f>
        <v>1587069381.2966666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October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115449627</v>
      </c>
      <c r="F84" s="92">
        <f>(+F28+F29+G29)-(F85-F86)</f>
        <v>42643572.846153848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2147885/0.26</f>
        <v>8261096.153846154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115449627</v>
      </c>
      <c r="F87" s="92">
        <f>(F84+F85)-F86</f>
        <v>50904669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49792337</v>
      </c>
      <c r="G91" s="99">
        <f>G14</f>
        <v>466088</v>
      </c>
      <c r="H91" s="100">
        <f>F91+G91</f>
        <v>50258425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A441-0F89-4157-A5C2-6EF66756A1C2}">
  <sheetPr>
    <tabColor rgb="FF7030A0"/>
    <pageSetUpPr fitToPage="1"/>
  </sheetPr>
  <dimension ref="A1:H124"/>
  <sheetViews>
    <sheetView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54">
        <v>1</v>
      </c>
      <c r="D14" s="35">
        <f>D15+D21+D22</f>
        <v>7167845</v>
      </c>
      <c r="E14" s="116">
        <f>E15+E21+E22</f>
        <v>99709694</v>
      </c>
      <c r="F14" s="35">
        <f>F15+F21</f>
        <v>40664140</v>
      </c>
      <c r="G14" s="36">
        <f>G15+G21</f>
        <v>626491</v>
      </c>
      <c r="H14" s="37">
        <f>SUM(D14:G14)</f>
        <v>148168170</v>
      </c>
    </row>
    <row r="15" spans="1:8">
      <c r="A15" s="23"/>
      <c r="B15" s="38" t="s">
        <v>25</v>
      </c>
      <c r="C15" s="155"/>
      <c r="D15" s="132">
        <v>6609280</v>
      </c>
      <c r="E15" s="133">
        <v>99645335</v>
      </c>
      <c r="F15" s="133">
        <v>40627808</v>
      </c>
      <c r="G15" s="133">
        <v>626149</v>
      </c>
      <c r="H15" s="37"/>
    </row>
    <row r="16" spans="1:8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43"/>
      <c r="E18" s="44"/>
      <c r="F18" s="151">
        <v>6414192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160042</v>
      </c>
      <c r="E19" s="105">
        <v>2404435</v>
      </c>
      <c r="F19" s="46"/>
      <c r="G19" s="47"/>
      <c r="H19" s="37">
        <f t="shared" ref="H19:H27" si="0">SUM(D19:G19)</f>
        <v>2564477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150"/>
      <c r="G20" s="6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57334</v>
      </c>
      <c r="E21" s="105">
        <v>61237</v>
      </c>
      <c r="F21" s="105">
        <v>36332</v>
      </c>
      <c r="G21" s="105">
        <v>342</v>
      </c>
      <c r="H21" s="53">
        <f t="shared" si="0"/>
        <v>155245</v>
      </c>
    </row>
    <row r="22" spans="1:8">
      <c r="A22" s="5"/>
      <c r="B22" s="54" t="s">
        <v>36</v>
      </c>
      <c r="C22" s="48">
        <v>24</v>
      </c>
      <c r="D22" s="106">
        <v>501231</v>
      </c>
      <c r="E22" s="107">
        <v>3122</v>
      </c>
      <c r="F22" s="107"/>
      <c r="G22" s="107"/>
      <c r="H22" s="37">
        <f t="shared" si="0"/>
        <v>504353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241402.5</v>
      </c>
      <c r="E24" s="107"/>
      <c r="F24" s="49"/>
      <c r="G24" s="50"/>
      <c r="H24" s="37">
        <f t="shared" si="0"/>
        <v>241402.5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477204.5</v>
      </c>
      <c r="E28" s="53">
        <f>SUM(E19:E23)-E24</f>
        <v>2468794</v>
      </c>
      <c r="F28" s="53">
        <f>SUM(F19:F23)-F24</f>
        <v>36332</v>
      </c>
      <c r="G28" s="53">
        <f>SUM(G19:G23)-G24</f>
        <v>342</v>
      </c>
      <c r="H28" s="50">
        <f>SUM(H19:H23)-H24</f>
        <v>2982672.5</v>
      </c>
    </row>
    <row r="29" spans="1:8">
      <c r="A29" s="61" t="s">
        <v>43</v>
      </c>
      <c r="B29" s="62"/>
      <c r="C29" s="48">
        <v>40</v>
      </c>
      <c r="D29" s="49">
        <f>D14-D28</f>
        <v>6690640.5</v>
      </c>
      <c r="E29" s="63">
        <f>E14-E28</f>
        <v>97240900</v>
      </c>
      <c r="F29" s="50">
        <f>F14+F18-F28</f>
        <v>47042000</v>
      </c>
      <c r="G29" s="49">
        <f>G14-G28</f>
        <v>626149</v>
      </c>
      <c r="H29" s="50">
        <f>H14-H28</f>
        <v>145185497.5</v>
      </c>
    </row>
    <row r="30" spans="1:8">
      <c r="A30" s="23" t="s">
        <v>44</v>
      </c>
      <c r="B30" s="45" t="s">
        <v>45</v>
      </c>
      <c r="C30" s="33">
        <v>51</v>
      </c>
      <c r="D30" s="108">
        <v>4716</v>
      </c>
      <c r="E30" s="109">
        <v>1903</v>
      </c>
      <c r="F30" s="56"/>
      <c r="G30" s="57"/>
      <c r="H30" s="37">
        <f t="shared" ref="H30:H39" si="1">SUM(D30:G30)</f>
        <v>6619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49"/>
      <c r="G31" s="5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50"/>
      <c r="G32" s="50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4"/>
      <c r="E33" s="105"/>
      <c r="F33" s="50"/>
      <c r="G33" s="50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06"/>
      <c r="E34" s="107"/>
      <c r="F34" s="50"/>
      <c r="G34" s="50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4"/>
      <c r="E35" s="105"/>
      <c r="F35" s="50"/>
      <c r="G35" s="50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06">
        <v>5123</v>
      </c>
      <c r="E36" s="107">
        <v>1382</v>
      </c>
      <c r="F36" s="106">
        <v>340324</v>
      </c>
      <c r="G36" s="50"/>
      <c r="H36" s="37">
        <f t="shared" si="1"/>
        <v>346829</v>
      </c>
    </row>
    <row r="37" spans="1:8">
      <c r="A37" s="5"/>
      <c r="B37" s="45" t="s">
        <v>40</v>
      </c>
      <c r="C37" s="33">
        <v>58</v>
      </c>
      <c r="D37" s="56"/>
      <c r="E37" s="57"/>
      <c r="F37" s="49"/>
      <c r="G37" s="50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9839</v>
      </c>
      <c r="E47" s="50">
        <f>SUM(E30:E41)</f>
        <v>3285</v>
      </c>
      <c r="F47" s="49">
        <f>SUM(F30:F41)</f>
        <v>340324</v>
      </c>
      <c r="G47" s="50">
        <f>SUM(G30:G41)</f>
        <v>0</v>
      </c>
      <c r="H47" s="37">
        <f>SUM(H30:H41)</f>
        <v>353448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6680801.5</v>
      </c>
      <c r="E48" s="50">
        <f>E29-E47</f>
        <v>97237615</v>
      </c>
      <c r="F48" s="49">
        <f>F29-F47</f>
        <v>46701676</v>
      </c>
      <c r="G48" s="50">
        <f>G29-G47</f>
        <v>626149</v>
      </c>
      <c r="H48" s="37">
        <f>SUM(D48:G48)</f>
        <v>151246241.5</v>
      </c>
    </row>
    <row r="49" spans="1:8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8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0"/>
      <c r="B57" s="45" t="s">
        <v>74</v>
      </c>
      <c r="C57" s="33">
        <v>90</v>
      </c>
      <c r="D57" s="58">
        <f>SUM(D48:D56)</f>
        <v>6680801.5</v>
      </c>
      <c r="E57" s="59">
        <f>SUM(E48:E56)</f>
        <v>97237615</v>
      </c>
      <c r="F57" s="58">
        <f>SUM(F48:F56)</f>
        <v>46701676</v>
      </c>
      <c r="G57" s="59">
        <f>SUM(G48:G56)</f>
        <v>626149</v>
      </c>
      <c r="H57" s="65">
        <f>SUM(H48:H56)</f>
        <v>151246241.5</v>
      </c>
    </row>
    <row r="58" spans="1:8">
      <c r="A58" s="71"/>
      <c r="B58" s="72" t="s">
        <v>75</v>
      </c>
      <c r="C58" s="33"/>
      <c r="D58" s="58">
        <f>D57+'Oct25'!D58</f>
        <v>83297333.796666682</v>
      </c>
      <c r="E58" s="50">
        <f>E57+'Oct25'!E58</f>
        <v>1116540871</v>
      </c>
      <c r="F58" s="50">
        <f>F57+'Oct25'!F58</f>
        <v>531753764</v>
      </c>
      <c r="G58" s="50">
        <f>G57+'Oct25'!G58</f>
        <v>6723654</v>
      </c>
      <c r="H58" s="50">
        <f>H57+'Oct25'!H58</f>
        <v>1738315622.7966666</v>
      </c>
    </row>
    <row r="59" spans="1:8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8">
      <c r="A62" s="55"/>
      <c r="B62" s="32" t="s">
        <v>145</v>
      </c>
      <c r="C62" s="3"/>
      <c r="D62" s="3"/>
      <c r="E62" s="3"/>
      <c r="F62" s="3"/>
      <c r="G62" s="54"/>
      <c r="H62" s="77"/>
    </row>
    <row r="63" spans="1:8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November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106877539</v>
      </c>
      <c r="F84" s="92">
        <f>(+F28+F29+G29)-(F85-F86)</f>
        <v>39443384.846153848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2147885/0.26</f>
        <v>8261096.153846154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106877539</v>
      </c>
      <c r="F87" s="92">
        <f>(F84+F85)-F86</f>
        <v>47704481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40664140</v>
      </c>
      <c r="G91" s="99">
        <f>G14</f>
        <v>626491</v>
      </c>
      <c r="H91" s="100">
        <f>F91+G91</f>
        <v>41290631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6FC1-7DCC-4B8E-A1B9-95660E6F1992}">
  <sheetPr>
    <tabColor rgb="FF7030A0"/>
    <pageSetUpPr fitToPage="1"/>
  </sheetPr>
  <dimension ref="A1:I124"/>
  <sheetViews>
    <sheetView zoomScaleNormal="100" workbookViewId="0">
      <pane xSplit="3" ySplit="13" topLeftCell="D14" activePane="bottomRight" state="frozen"/>
      <selection activeCell="D58" sqref="D58:H58"/>
      <selection pane="topRight" activeCell="D58" sqref="D58:H58"/>
      <selection pane="bottomLeft" activeCell="D58" sqref="D58:H58"/>
      <selection pane="bottomRight" activeCell="H5" sqref="H5"/>
    </sheetView>
  </sheetViews>
  <sheetFormatPr defaultRowHeight="15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  <col min="9" max="9" width="12.7109375" bestFit="1" customWidth="1"/>
  </cols>
  <sheetData>
    <row r="1" spans="1:9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9">
      <c r="A2" s="5"/>
      <c r="B2" s="6"/>
      <c r="C2" s="7"/>
      <c r="D2" s="8"/>
      <c r="E2" s="8"/>
      <c r="F2" s="8"/>
      <c r="G2" s="6"/>
      <c r="H2" s="9" t="s">
        <v>2</v>
      </c>
    </row>
    <row r="3" spans="1:9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9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9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9">
      <c r="A6" s="16"/>
      <c r="B6" s="6"/>
      <c r="C6" s="11"/>
      <c r="D6" s="17"/>
      <c r="E6" s="17"/>
      <c r="F6" s="17"/>
      <c r="G6" s="6"/>
      <c r="H6" s="18" t="s">
        <v>8</v>
      </c>
    </row>
    <row r="7" spans="1:9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9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9">
      <c r="A9" s="22"/>
      <c r="B9" s="6"/>
      <c r="C9" s="11"/>
      <c r="D9" s="17"/>
      <c r="E9" s="11"/>
      <c r="F9" s="17"/>
      <c r="G9" s="6"/>
      <c r="H9" s="9" t="s">
        <v>11</v>
      </c>
    </row>
    <row r="10" spans="1:9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9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9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9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9">
      <c r="A14" s="23" t="s">
        <v>23</v>
      </c>
      <c r="B14" s="6" t="s">
        <v>24</v>
      </c>
      <c r="C14" s="154">
        <v>1</v>
      </c>
      <c r="D14" s="35">
        <f>D15+D21+D22</f>
        <v>7737150</v>
      </c>
      <c r="E14" s="116">
        <f>E15+E21+E22</f>
        <v>103884150</v>
      </c>
      <c r="F14" s="35">
        <f>F15+F21</f>
        <v>43261171</v>
      </c>
      <c r="G14" s="36">
        <f>G15+G21</f>
        <v>654598</v>
      </c>
      <c r="H14" s="37">
        <f>SUM(D14:G14)</f>
        <v>155537069</v>
      </c>
      <c r="I14" s="148"/>
    </row>
    <row r="15" spans="1:9">
      <c r="A15" s="23"/>
      <c r="B15" s="38" t="s">
        <v>25</v>
      </c>
      <c r="C15" s="155"/>
      <c r="D15" s="132">
        <v>7285493</v>
      </c>
      <c r="E15" s="133">
        <v>103816876</v>
      </c>
      <c r="F15" s="134">
        <v>43235276</v>
      </c>
      <c r="G15" s="135">
        <v>654302</v>
      </c>
      <c r="H15" s="37"/>
    </row>
    <row r="16" spans="1:9">
      <c r="A16" s="23"/>
      <c r="B16" s="38" t="s">
        <v>132</v>
      </c>
      <c r="C16" s="155"/>
      <c r="D16" s="132"/>
      <c r="E16" s="133"/>
      <c r="F16" s="132"/>
      <c r="G16" s="133"/>
      <c r="H16" s="37"/>
    </row>
    <row r="17" spans="1:8">
      <c r="A17" s="23"/>
      <c r="B17" s="38" t="s">
        <v>133</v>
      </c>
      <c r="C17" s="155"/>
      <c r="D17" s="132"/>
      <c r="E17" s="133"/>
      <c r="F17" s="132"/>
      <c r="G17" s="133"/>
      <c r="H17" s="37"/>
    </row>
    <row r="18" spans="1:8">
      <c r="A18" s="42" t="s">
        <v>28</v>
      </c>
      <c r="B18" s="6" t="s">
        <v>29</v>
      </c>
      <c r="C18" s="39">
        <v>2</v>
      </c>
      <c r="D18" s="136"/>
      <c r="E18" s="137"/>
      <c r="F18" s="136">
        <v>644496</v>
      </c>
      <c r="G18" s="137"/>
      <c r="H18" s="37"/>
    </row>
    <row r="19" spans="1:8">
      <c r="A19" s="5" t="s">
        <v>30</v>
      </c>
      <c r="B19" s="45" t="s">
        <v>31</v>
      </c>
      <c r="C19" s="31">
        <v>21</v>
      </c>
      <c r="D19" s="104">
        <v>176540</v>
      </c>
      <c r="E19" s="105">
        <v>2483898</v>
      </c>
      <c r="F19" s="46"/>
      <c r="G19" s="47"/>
      <c r="H19" s="37">
        <f t="shared" ref="H19:H27" si="0">SUM(D19:G19)</f>
        <v>2660438</v>
      </c>
    </row>
    <row r="20" spans="1:8">
      <c r="A20" s="5" t="s">
        <v>32</v>
      </c>
      <c r="B20" s="10" t="s">
        <v>33</v>
      </c>
      <c r="C20" s="48">
        <v>22</v>
      </c>
      <c r="D20" s="106"/>
      <c r="E20" s="107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4">
        <v>63988</v>
      </c>
      <c r="E21" s="105">
        <v>67274</v>
      </c>
      <c r="F21" s="51">
        <v>25895</v>
      </c>
      <c r="G21" s="52">
        <v>296</v>
      </c>
      <c r="H21" s="53">
        <f t="shared" si="0"/>
        <v>157453</v>
      </c>
    </row>
    <row r="22" spans="1:8">
      <c r="A22" s="5"/>
      <c r="B22" s="54" t="s">
        <v>36</v>
      </c>
      <c r="C22" s="48">
        <v>24</v>
      </c>
      <c r="D22" s="106">
        <v>387669</v>
      </c>
      <c r="E22" s="107"/>
      <c r="F22" s="49"/>
      <c r="G22" s="50"/>
      <c r="H22" s="37">
        <f t="shared" si="0"/>
        <v>387669</v>
      </c>
    </row>
    <row r="23" spans="1:8">
      <c r="A23" s="5"/>
      <c r="B23" s="55" t="s">
        <v>37</v>
      </c>
      <c r="C23" s="31">
        <v>25</v>
      </c>
      <c r="D23" s="104"/>
      <c r="E23" s="105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07">
        <v>59458.16666666665</v>
      </c>
      <c r="E24" s="107"/>
      <c r="F24" s="49"/>
      <c r="G24" s="50"/>
      <c r="H24" s="37">
        <f t="shared" si="0"/>
        <v>59458.16666666665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568738.83333333337</v>
      </c>
      <c r="E28" s="53">
        <f>SUM(E19:E23)-E24</f>
        <v>2551172</v>
      </c>
      <c r="F28" s="53">
        <f>SUM(F19:F23)-F24</f>
        <v>25895</v>
      </c>
      <c r="G28" s="53">
        <f>SUM(G19:G23)-G24</f>
        <v>296</v>
      </c>
      <c r="H28" s="50">
        <f>SUM(H19:H23)-H24</f>
        <v>3146101.8333333335</v>
      </c>
    </row>
    <row r="29" spans="1:8">
      <c r="A29" s="61" t="s">
        <v>43</v>
      </c>
      <c r="B29" s="62"/>
      <c r="C29" s="48">
        <v>40</v>
      </c>
      <c r="D29" s="49">
        <f>D14-D28</f>
        <v>7168411.166666667</v>
      </c>
      <c r="E29" s="63">
        <f>E14-E28</f>
        <v>101332978</v>
      </c>
      <c r="F29" s="50">
        <f>F14+F18-F28</f>
        <v>43879772</v>
      </c>
      <c r="G29" s="49">
        <f>G14-G28</f>
        <v>654302</v>
      </c>
      <c r="H29" s="50">
        <f>H14-H28</f>
        <v>152390967.16666666</v>
      </c>
    </row>
    <row r="30" spans="1:8">
      <c r="A30" s="23" t="s">
        <v>44</v>
      </c>
      <c r="B30" s="45" t="s">
        <v>45</v>
      </c>
      <c r="C30" s="33">
        <v>51</v>
      </c>
      <c r="D30" s="108">
        <v>29635</v>
      </c>
      <c r="E30" s="109">
        <v>26732</v>
      </c>
      <c r="F30" s="56"/>
      <c r="G30" s="57"/>
      <c r="H30" s="37">
        <f t="shared" ref="H30:H39" si="1">SUM(D30:G30)</f>
        <v>56367</v>
      </c>
    </row>
    <row r="31" spans="1:8">
      <c r="A31" s="64" t="s">
        <v>46</v>
      </c>
      <c r="B31" s="10" t="s">
        <v>47</v>
      </c>
      <c r="C31" s="33">
        <v>52</v>
      </c>
      <c r="D31" s="104"/>
      <c r="E31" s="105"/>
      <c r="F31" s="49"/>
      <c r="G31" s="50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06"/>
      <c r="E32" s="107"/>
      <c r="F32" s="50"/>
      <c r="G32" s="50"/>
      <c r="H32" s="37">
        <f t="shared" si="1"/>
        <v>0</v>
      </c>
    </row>
    <row r="33" spans="1:9">
      <c r="A33" s="5"/>
      <c r="B33" s="10" t="s">
        <v>49</v>
      </c>
      <c r="C33" s="33">
        <v>54</v>
      </c>
      <c r="D33" s="104"/>
      <c r="E33" s="105"/>
      <c r="F33" s="50"/>
      <c r="G33" s="50"/>
      <c r="H33" s="53">
        <f t="shared" si="1"/>
        <v>0</v>
      </c>
    </row>
    <row r="34" spans="1:9">
      <c r="A34" s="5"/>
      <c r="B34" s="45" t="s">
        <v>50</v>
      </c>
      <c r="C34" s="33">
        <v>55</v>
      </c>
      <c r="D34" s="106"/>
      <c r="E34" s="107"/>
      <c r="F34" s="50"/>
      <c r="G34" s="50"/>
      <c r="H34" s="37">
        <f t="shared" si="1"/>
        <v>0</v>
      </c>
    </row>
    <row r="35" spans="1:9">
      <c r="A35" s="5"/>
      <c r="B35" s="45" t="s">
        <v>51</v>
      </c>
      <c r="C35" s="33">
        <v>56</v>
      </c>
      <c r="D35" s="104"/>
      <c r="E35" s="105"/>
      <c r="F35" s="50"/>
      <c r="G35" s="50"/>
      <c r="H35" s="53">
        <f t="shared" si="1"/>
        <v>0</v>
      </c>
    </row>
    <row r="36" spans="1:9">
      <c r="A36" s="5"/>
      <c r="B36" s="10" t="s">
        <v>52</v>
      </c>
      <c r="C36" s="33">
        <v>57</v>
      </c>
      <c r="D36" s="106">
        <v>37617</v>
      </c>
      <c r="E36" s="107">
        <v>40127</v>
      </c>
      <c r="F36" s="106">
        <v>802734</v>
      </c>
      <c r="G36" s="50"/>
      <c r="H36" s="37">
        <f t="shared" si="1"/>
        <v>880478</v>
      </c>
    </row>
    <row r="37" spans="1:9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9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9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9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9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9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9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9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9">
      <c r="A45" s="5"/>
      <c r="B45" s="55" t="s">
        <v>59</v>
      </c>
      <c r="C45" s="33">
        <v>66</v>
      </c>
      <c r="D45" s="58"/>
      <c r="E45" s="59"/>
      <c r="F45" s="58"/>
      <c r="G45" s="59"/>
      <c r="H45" s="65"/>
    </row>
    <row r="46" spans="1:9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9">
      <c r="A47" s="55"/>
      <c r="B47" s="45" t="s">
        <v>124</v>
      </c>
      <c r="C47" s="48">
        <v>70</v>
      </c>
      <c r="D47" s="49">
        <f>SUM(D30:D41)</f>
        <v>67252</v>
      </c>
      <c r="E47" s="50">
        <f>SUM(E30:E41)</f>
        <v>66859</v>
      </c>
      <c r="F47" s="49">
        <f>SUM(F30:F41)</f>
        <v>802734</v>
      </c>
      <c r="G47" s="50">
        <f>SUM(G30:G41)</f>
        <v>0</v>
      </c>
      <c r="H47" s="37">
        <f>SUM(H30:H41)</f>
        <v>936845</v>
      </c>
    </row>
    <row r="48" spans="1:9">
      <c r="A48" s="5" t="s">
        <v>61</v>
      </c>
      <c r="B48" s="45" t="s">
        <v>62</v>
      </c>
      <c r="C48" s="48">
        <v>81</v>
      </c>
      <c r="D48" s="49">
        <f>D29-D47</f>
        <v>7101159.166666667</v>
      </c>
      <c r="E48" s="50">
        <f>E29-E47</f>
        <v>101266119</v>
      </c>
      <c r="F48" s="49">
        <f>F29-F47</f>
        <v>43077038</v>
      </c>
      <c r="G48" s="50">
        <f>G29-G47</f>
        <v>654302</v>
      </c>
      <c r="H48" s="37">
        <f>SUM(D48:G48)</f>
        <v>152098618.16666669</v>
      </c>
      <c r="I48" s="148"/>
    </row>
    <row r="49" spans="1:9">
      <c r="A49" s="64" t="s">
        <v>28</v>
      </c>
      <c r="B49" s="54" t="s">
        <v>134</v>
      </c>
      <c r="C49" s="33">
        <v>82</v>
      </c>
      <c r="D49" s="58"/>
      <c r="E49" s="59"/>
      <c r="F49" s="66"/>
      <c r="G49" s="67"/>
      <c r="H49" s="37"/>
    </row>
    <row r="50" spans="1:9">
      <c r="A50" s="64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9">
      <c r="A51" s="68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9">
      <c r="A52" s="68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9">
      <c r="A53" s="68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9">
      <c r="A54" s="68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9">
      <c r="A55" s="68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9">
      <c r="A56" s="69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9">
      <c r="A57" s="70"/>
      <c r="B57" s="45" t="s">
        <v>74</v>
      </c>
      <c r="C57" s="33">
        <v>90</v>
      </c>
      <c r="D57" s="58">
        <f>SUM(D48:D56)</f>
        <v>7101159.166666667</v>
      </c>
      <c r="E57" s="59">
        <f>SUM(E48:E56)</f>
        <v>101266119</v>
      </c>
      <c r="F57" s="58">
        <f>SUM(F48:F56)</f>
        <v>43077038</v>
      </c>
      <c r="G57" s="59">
        <f>SUM(G48:G56)</f>
        <v>654302</v>
      </c>
      <c r="H57" s="65">
        <f>SUM(H48:H56)</f>
        <v>152098618.16666669</v>
      </c>
    </row>
    <row r="58" spans="1:9">
      <c r="A58" s="71"/>
      <c r="B58" s="72" t="s">
        <v>75</v>
      </c>
      <c r="C58" s="33"/>
      <c r="D58" s="58">
        <f>D57+'Nov25'!D58</f>
        <v>90398492.963333353</v>
      </c>
      <c r="E58" s="50">
        <f>E57+'Nov25'!E58</f>
        <v>1217806990</v>
      </c>
      <c r="F58" s="50">
        <f>F57+'Nov25'!F58</f>
        <v>574830802</v>
      </c>
      <c r="G58" s="50">
        <f>G57+'Nov25'!G58</f>
        <v>7377956</v>
      </c>
      <c r="H58" s="50">
        <f>H57+'Nov25'!H58</f>
        <v>1890414240.9633334</v>
      </c>
      <c r="I58" s="148"/>
    </row>
    <row r="59" spans="1:9">
      <c r="A59" s="73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9">
      <c r="A60" s="5"/>
      <c r="B60" s="74" t="s">
        <v>126</v>
      </c>
      <c r="C60" s="17"/>
      <c r="D60" s="56"/>
      <c r="E60" s="56"/>
      <c r="F60" s="56"/>
      <c r="G60" s="56"/>
      <c r="H60" s="53"/>
    </row>
    <row r="61" spans="1:9">
      <c r="A61" s="5"/>
      <c r="B61" s="26" t="s">
        <v>78</v>
      </c>
      <c r="C61" s="27"/>
      <c r="D61" s="27"/>
      <c r="E61" s="27"/>
      <c r="F61" s="27"/>
      <c r="G61" s="103" t="s">
        <v>79</v>
      </c>
      <c r="H61" s="76"/>
    </row>
    <row r="62" spans="1:9">
      <c r="A62" s="55"/>
      <c r="B62" s="32" t="s">
        <v>145</v>
      </c>
      <c r="C62" s="3"/>
      <c r="D62" s="3"/>
      <c r="E62" s="3"/>
      <c r="F62" s="3"/>
      <c r="G62" s="54"/>
      <c r="H62" s="77"/>
    </row>
    <row r="63" spans="1:9">
      <c r="A63" s="6"/>
      <c r="B63" s="78"/>
      <c r="C63" s="8"/>
      <c r="D63" s="8"/>
      <c r="E63" s="17" t="s">
        <v>80</v>
      </c>
      <c r="F63" s="8"/>
      <c r="G63" s="8"/>
      <c r="H63" s="24" t="s">
        <v>81</v>
      </c>
    </row>
    <row r="64" spans="1:9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79"/>
      <c r="C66" s="6"/>
      <c r="D66" s="8"/>
      <c r="E66" s="8"/>
      <c r="F66" s="8"/>
      <c r="G66" s="8"/>
      <c r="H66" s="8"/>
    </row>
    <row r="67" spans="1:8">
      <c r="A67" s="73"/>
      <c r="B67" s="80"/>
      <c r="C67" s="81"/>
      <c r="D67" s="27"/>
      <c r="E67" s="27"/>
      <c r="F67" s="81"/>
      <c r="G67" s="81"/>
      <c r="H67" s="82" t="str">
        <f t="shared" ref="H67:H72" si="2">H2</f>
        <v>STATE</v>
      </c>
    </row>
    <row r="68" spans="1:8">
      <c r="A68" s="5"/>
      <c r="B68" s="78"/>
      <c r="C68" s="8"/>
      <c r="D68" s="7"/>
      <c r="E68" s="8"/>
      <c r="F68" s="8"/>
      <c r="G68" s="8"/>
      <c r="H68" s="83" t="str">
        <f t="shared" si="2"/>
        <v>Kansas</v>
      </c>
    </row>
    <row r="69" spans="1:8">
      <c r="A69" s="5"/>
      <c r="B69" s="78"/>
      <c r="C69" s="8"/>
      <c r="D69" s="7" t="s">
        <v>82</v>
      </c>
      <c r="E69" s="6"/>
      <c r="F69" s="8"/>
      <c r="G69" s="8"/>
      <c r="H69" s="82" t="str">
        <f t="shared" si="2"/>
        <v>YEAR</v>
      </c>
    </row>
    <row r="70" spans="1:8">
      <c r="A70" s="5"/>
      <c r="B70" s="78"/>
      <c r="C70" s="8"/>
      <c r="D70" s="6"/>
      <c r="E70" s="8"/>
      <c r="F70" s="8"/>
      <c r="G70" s="8"/>
      <c r="H70" s="82">
        <f t="shared" si="2"/>
        <v>2025</v>
      </c>
    </row>
    <row r="71" spans="1:8">
      <c r="A71" s="5"/>
      <c r="B71" s="78"/>
      <c r="C71" s="84"/>
      <c r="D71" s="84"/>
      <c r="E71" s="78"/>
      <c r="F71" s="84"/>
      <c r="G71" s="84"/>
      <c r="H71" s="82" t="str">
        <f t="shared" si="2"/>
        <v>MONTH OF SALE</v>
      </c>
    </row>
    <row r="72" spans="1:8">
      <c r="A72" s="55"/>
      <c r="B72" s="1"/>
      <c r="C72" s="85"/>
      <c r="D72" s="85"/>
      <c r="E72" s="85"/>
      <c r="F72" s="85"/>
      <c r="G72" s="85"/>
      <c r="H72" s="86" t="str">
        <f t="shared" si="2"/>
        <v>December</v>
      </c>
    </row>
    <row r="73" spans="1:8">
      <c r="A73" s="10" t="s">
        <v>83</v>
      </c>
      <c r="B73" s="6"/>
      <c r="C73" s="84"/>
      <c r="D73" s="87" t="s">
        <v>84</v>
      </c>
      <c r="E73" s="87"/>
      <c r="F73" s="87"/>
      <c r="G73" s="87"/>
      <c r="H73" s="88"/>
    </row>
    <row r="74" spans="1:8">
      <c r="A74" s="5"/>
      <c r="B74" s="6"/>
      <c r="C74" s="6"/>
      <c r="D74" s="8"/>
      <c r="E74" s="17" t="s">
        <v>85</v>
      </c>
      <c r="F74" s="78" t="s">
        <v>86</v>
      </c>
      <c r="G74" s="8"/>
      <c r="H74" s="75"/>
    </row>
    <row r="75" spans="1:8">
      <c r="A75" s="5"/>
      <c r="B75" s="6"/>
      <c r="C75" s="89" t="s">
        <v>87</v>
      </c>
      <c r="D75" s="78"/>
      <c r="E75" s="8" t="s">
        <v>88</v>
      </c>
      <c r="F75" s="90">
        <v>37803</v>
      </c>
      <c r="G75" s="8"/>
      <c r="H75" s="75"/>
    </row>
    <row r="76" spans="1:8">
      <c r="A76" s="5"/>
      <c r="B76" s="6"/>
      <c r="C76" s="89" t="s">
        <v>89</v>
      </c>
      <c r="D76" s="78"/>
      <c r="E76" s="8" t="s">
        <v>88</v>
      </c>
      <c r="F76" s="90">
        <v>37803</v>
      </c>
      <c r="G76" s="8"/>
      <c r="H76" s="75"/>
    </row>
    <row r="77" spans="1:8">
      <c r="A77" s="5"/>
      <c r="B77" s="6"/>
      <c r="C77" s="89" t="s">
        <v>90</v>
      </c>
      <c r="D77" s="78"/>
      <c r="E77" s="8" t="s">
        <v>91</v>
      </c>
      <c r="F77" s="90">
        <v>39083</v>
      </c>
      <c r="G77" s="8"/>
      <c r="H77" s="75"/>
    </row>
    <row r="78" spans="1:8">
      <c r="A78" s="5"/>
      <c r="B78" s="6"/>
      <c r="C78" s="89" t="s">
        <v>92</v>
      </c>
      <c r="D78" s="78"/>
      <c r="E78" s="8" t="s">
        <v>93</v>
      </c>
      <c r="F78" s="90">
        <v>37803</v>
      </c>
      <c r="G78" s="8"/>
      <c r="H78" s="75"/>
    </row>
    <row r="79" spans="1:8">
      <c r="A79" s="5"/>
      <c r="B79" s="6"/>
      <c r="C79" s="89" t="s">
        <v>94</v>
      </c>
      <c r="D79" s="78"/>
      <c r="E79" s="8" t="s">
        <v>95</v>
      </c>
      <c r="F79" s="90">
        <v>37803</v>
      </c>
      <c r="G79" s="8"/>
      <c r="H79" s="75"/>
    </row>
    <row r="80" spans="1:8">
      <c r="A80" s="5"/>
      <c r="B80" s="6"/>
      <c r="C80" s="89" t="s">
        <v>96</v>
      </c>
      <c r="D80" s="78"/>
      <c r="E80" s="8" t="s">
        <v>95</v>
      </c>
      <c r="F80" s="90">
        <v>37803</v>
      </c>
      <c r="G80" s="8"/>
      <c r="H80" s="75"/>
    </row>
    <row r="81" spans="1:8">
      <c r="A81" s="55"/>
      <c r="B81" s="2" t="s">
        <v>97</v>
      </c>
      <c r="C81" s="3"/>
      <c r="D81" s="3"/>
      <c r="E81" s="3"/>
      <c r="F81" s="3"/>
      <c r="G81" s="3"/>
      <c r="H81" s="77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5"/>
    </row>
    <row r="83" spans="1:8" ht="26.25">
      <c r="A83" s="110"/>
      <c r="B83" s="111"/>
      <c r="C83" s="112"/>
      <c r="D83" s="112"/>
      <c r="E83" s="113" t="s">
        <v>125</v>
      </c>
      <c r="F83" s="113" t="s">
        <v>100</v>
      </c>
      <c r="G83" s="112"/>
      <c r="H83" s="114"/>
    </row>
    <row r="84" spans="1:8">
      <c r="A84" s="5"/>
      <c r="B84" s="6" t="s">
        <v>101</v>
      </c>
      <c r="C84" s="8"/>
      <c r="D84" s="8"/>
      <c r="E84" s="91">
        <f>D14+E14</f>
        <v>111621300</v>
      </c>
      <c r="F84" s="92">
        <f>(+F28+F29+G29)-(F85-F86)</f>
        <v>36817442.07692308</v>
      </c>
      <c r="G84" s="8"/>
      <c r="H84" s="93"/>
    </row>
    <row r="85" spans="1:8">
      <c r="A85" s="5"/>
      <c r="B85" s="6" t="s">
        <v>102</v>
      </c>
      <c r="C85" s="8"/>
      <c r="D85" s="8"/>
      <c r="E85" s="91"/>
      <c r="F85" s="92">
        <f>2013057/0.26</f>
        <v>7742526.923076923</v>
      </c>
      <c r="G85" s="8"/>
      <c r="H85" s="94"/>
    </row>
    <row r="86" spans="1:8">
      <c r="A86" s="5"/>
      <c r="B86" s="6" t="s">
        <v>103</v>
      </c>
      <c r="C86" s="8"/>
      <c r="D86" s="8"/>
      <c r="E86" s="91"/>
      <c r="F86" s="92"/>
      <c r="G86" s="8"/>
      <c r="H86" s="95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1">
        <f>(E84+E85)-E86</f>
        <v>111621300</v>
      </c>
      <c r="F87" s="92">
        <f>(F84+F85)-F86</f>
        <v>44559969</v>
      </c>
      <c r="G87" s="8"/>
      <c r="H87" s="94"/>
    </row>
    <row r="88" spans="1:8">
      <c r="A88" s="5"/>
      <c r="B88" s="6"/>
      <c r="C88" s="8"/>
      <c r="D88" s="8"/>
      <c r="E88" s="8"/>
      <c r="F88" s="8"/>
      <c r="G88" s="8"/>
      <c r="H88" s="75"/>
    </row>
    <row r="89" spans="1:8">
      <c r="A89" s="5"/>
      <c r="B89" s="6"/>
      <c r="C89" s="8"/>
      <c r="D89" s="8"/>
      <c r="E89" s="96" t="s">
        <v>104</v>
      </c>
      <c r="F89" s="8"/>
      <c r="G89" s="8"/>
      <c r="H89" s="75"/>
    </row>
    <row r="90" spans="1:8">
      <c r="A90" s="5"/>
      <c r="B90" s="6"/>
      <c r="C90" s="8"/>
      <c r="D90" s="8"/>
      <c r="E90" s="8"/>
      <c r="F90" s="97" t="s">
        <v>105</v>
      </c>
      <c r="G90" s="97" t="s">
        <v>106</v>
      </c>
      <c r="H90" s="98" t="s">
        <v>107</v>
      </c>
    </row>
    <row r="91" spans="1:8">
      <c r="A91" s="55"/>
      <c r="B91" s="2"/>
      <c r="C91" s="3"/>
      <c r="D91" s="3"/>
      <c r="E91" s="4" t="s">
        <v>108</v>
      </c>
      <c r="F91" s="99">
        <f>F14</f>
        <v>43261171</v>
      </c>
      <c r="G91" s="99">
        <f>G14</f>
        <v>654598</v>
      </c>
      <c r="H91" s="100">
        <f>F91+G91</f>
        <v>43915769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5"/>
    </row>
    <row r="93" spans="1:8">
      <c r="A93" s="5"/>
      <c r="B93" s="6"/>
      <c r="C93" s="8"/>
      <c r="D93" s="8"/>
      <c r="E93" s="8"/>
      <c r="F93" s="8"/>
      <c r="G93" s="8"/>
      <c r="H93" s="75"/>
    </row>
    <row r="94" spans="1:8">
      <c r="A94" s="5"/>
      <c r="B94" s="6" t="s">
        <v>110</v>
      </c>
      <c r="C94" s="8"/>
      <c r="D94" s="8"/>
      <c r="E94" s="101" t="s">
        <v>111</v>
      </c>
      <c r="F94" s="8"/>
      <c r="G94" s="8"/>
      <c r="H94" s="75"/>
    </row>
    <row r="95" spans="1:8">
      <c r="A95" s="5"/>
      <c r="B95" s="6"/>
      <c r="C95" s="8"/>
      <c r="D95" s="8"/>
      <c r="E95" s="8"/>
      <c r="F95" s="8"/>
      <c r="G95" s="8"/>
      <c r="H95" s="75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5"/>
    </row>
    <row r="97" spans="1:8">
      <c r="A97" s="5"/>
      <c r="B97" s="6"/>
      <c r="C97" s="8"/>
      <c r="D97" s="6" t="s">
        <v>114</v>
      </c>
      <c r="E97" s="3"/>
      <c r="F97" s="54"/>
      <c r="G97" s="8"/>
      <c r="H97" s="75"/>
    </row>
    <row r="98" spans="1:8">
      <c r="A98" s="5"/>
      <c r="B98" s="6"/>
      <c r="C98" s="8"/>
      <c r="D98" s="8" t="s">
        <v>115</v>
      </c>
      <c r="E98" s="3"/>
      <c r="F98" s="54"/>
      <c r="G98" s="8"/>
      <c r="H98" s="75"/>
    </row>
    <row r="99" spans="1:8">
      <c r="A99" s="5"/>
      <c r="B99" s="6"/>
      <c r="C99" s="8"/>
      <c r="D99" s="8" t="s">
        <v>116</v>
      </c>
      <c r="E99" s="91"/>
      <c r="F99" s="102">
        <v>1</v>
      </c>
      <c r="G99" s="8"/>
      <c r="H99" s="75"/>
    </row>
    <row r="100" spans="1:8">
      <c r="A100" s="55"/>
      <c r="B100" s="2"/>
      <c r="C100" s="3"/>
      <c r="D100" s="3"/>
      <c r="E100" s="3"/>
      <c r="F100" s="54"/>
      <c r="G100" s="3"/>
      <c r="H100" s="77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5"/>
    </row>
    <row r="102" spans="1:8">
      <c r="A102" s="5"/>
      <c r="B102" s="8"/>
      <c r="C102" s="8"/>
      <c r="D102" s="8"/>
      <c r="E102" s="8"/>
      <c r="F102" s="8"/>
      <c r="G102" s="8"/>
      <c r="H102" s="75"/>
    </row>
    <row r="103" spans="1:8">
      <c r="A103" s="19"/>
      <c r="B103" s="6"/>
      <c r="C103" s="7"/>
      <c r="D103" s="8"/>
      <c r="E103" s="8"/>
      <c r="F103" s="8"/>
      <c r="G103" s="8"/>
      <c r="H103" s="75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5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5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5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5"/>
    </row>
    <row r="108" spans="1:8">
      <c r="A108" s="5"/>
      <c r="B108" s="8"/>
      <c r="C108" s="8"/>
      <c r="D108" s="8"/>
      <c r="E108" s="8"/>
      <c r="F108" s="8"/>
      <c r="G108" s="8"/>
      <c r="H108" s="75"/>
    </row>
    <row r="109" spans="1:8">
      <c r="A109" s="5"/>
      <c r="B109" s="8"/>
      <c r="C109" s="8"/>
      <c r="D109" s="8"/>
      <c r="E109" s="8"/>
      <c r="F109" s="8"/>
      <c r="G109" s="8"/>
      <c r="H109" s="75"/>
    </row>
    <row r="110" spans="1:8">
      <c r="A110" s="5"/>
      <c r="B110" s="6"/>
      <c r="C110" s="8"/>
      <c r="D110" s="8"/>
      <c r="E110" s="8"/>
      <c r="F110" s="8"/>
      <c r="G110" s="8"/>
      <c r="H110" s="75"/>
    </row>
    <row r="111" spans="1:8">
      <c r="A111" s="5"/>
      <c r="B111" s="8"/>
      <c r="C111" s="8"/>
      <c r="D111" s="8"/>
      <c r="E111" s="8"/>
      <c r="F111" s="8"/>
      <c r="G111" s="8"/>
      <c r="H111" s="75"/>
    </row>
    <row r="112" spans="1:8">
      <c r="A112" s="5"/>
      <c r="B112" s="8"/>
      <c r="C112" s="8"/>
      <c r="D112" s="8"/>
      <c r="E112" s="8"/>
      <c r="F112" s="8"/>
      <c r="G112" s="8"/>
      <c r="H112" s="75"/>
    </row>
    <row r="113" spans="1:8">
      <c r="A113" s="5"/>
      <c r="B113" s="6"/>
      <c r="C113" s="8"/>
      <c r="D113" s="8"/>
      <c r="E113" s="8"/>
      <c r="F113" s="8"/>
      <c r="G113" s="8"/>
      <c r="H113" s="75"/>
    </row>
    <row r="114" spans="1:8">
      <c r="A114" s="5"/>
      <c r="B114" s="6"/>
      <c r="C114" s="8"/>
      <c r="D114" s="8"/>
      <c r="E114" s="8"/>
      <c r="F114" s="8"/>
      <c r="G114" s="8"/>
      <c r="H114" s="75"/>
    </row>
    <row r="115" spans="1:8">
      <c r="A115" s="5"/>
      <c r="B115" s="6"/>
      <c r="C115" s="8"/>
      <c r="D115" s="8"/>
      <c r="E115" s="8"/>
      <c r="F115" s="8"/>
      <c r="G115" s="8"/>
      <c r="H115" s="75"/>
    </row>
    <row r="116" spans="1:8">
      <c r="A116" s="5"/>
      <c r="B116" s="6"/>
      <c r="C116" s="8"/>
      <c r="D116" s="8"/>
      <c r="E116" s="8"/>
      <c r="F116" s="8"/>
      <c r="G116" s="8"/>
      <c r="H116" s="75"/>
    </row>
    <row r="117" spans="1:8">
      <c r="A117" s="5"/>
      <c r="B117" s="6"/>
      <c r="C117" s="8"/>
      <c r="D117" s="8"/>
      <c r="E117" s="8"/>
      <c r="F117" s="8"/>
      <c r="G117" s="8"/>
      <c r="H117" s="75"/>
    </row>
    <row r="118" spans="1:8">
      <c r="A118" s="5"/>
      <c r="B118" s="78"/>
      <c r="C118" s="8"/>
      <c r="D118" s="8"/>
      <c r="E118" s="8"/>
      <c r="F118" s="8"/>
      <c r="G118" s="8"/>
      <c r="H118" s="75"/>
    </row>
    <row r="119" spans="1:8">
      <c r="A119" s="5"/>
      <c r="B119" s="78"/>
      <c r="C119" s="8"/>
      <c r="D119" s="8"/>
      <c r="E119" s="8"/>
      <c r="F119" s="8"/>
      <c r="G119" s="8"/>
      <c r="H119" s="75"/>
    </row>
    <row r="120" spans="1:8">
      <c r="A120" s="5"/>
      <c r="B120" s="78"/>
      <c r="C120" s="8"/>
      <c r="D120" s="8"/>
      <c r="E120" s="8"/>
      <c r="F120" s="8"/>
      <c r="G120" s="8"/>
      <c r="H120" s="75"/>
    </row>
    <row r="121" spans="1:8">
      <c r="A121" s="5"/>
      <c r="B121" s="78"/>
      <c r="C121" s="8"/>
      <c r="D121" s="8"/>
      <c r="E121" s="8"/>
      <c r="F121" s="8"/>
      <c r="G121" s="8"/>
      <c r="H121" s="75"/>
    </row>
    <row r="122" spans="1:8">
      <c r="A122" s="5"/>
      <c r="B122" s="78"/>
      <c r="C122" s="8"/>
      <c r="D122" s="8"/>
      <c r="E122" s="8"/>
      <c r="F122" s="8"/>
      <c r="G122" s="8"/>
      <c r="H122" s="75"/>
    </row>
    <row r="123" spans="1:8">
      <c r="A123" s="55"/>
      <c r="B123" s="1"/>
      <c r="C123" s="3"/>
      <c r="D123" s="3"/>
      <c r="E123" s="3"/>
      <c r="F123" s="3"/>
      <c r="G123" s="3"/>
      <c r="H123" s="77"/>
    </row>
    <row r="124" spans="1:8">
      <c r="A124" s="78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4" fitToHeight="2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52"/>
  <sheetViews>
    <sheetView workbookViewId="0">
      <selection activeCell="H5" sqref="H5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2025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52" t="s">
        <v>14</v>
      </c>
      <c r="G11" s="153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17">
        <v>1</v>
      </c>
      <c r="D14" s="118">
        <f>'Jan25'!D14+'Feb25'!D14+'Mar25'!D14+'Apr25'!D14+'May25'!D14+June25!D14+July25!D14+'Aug25'!D14+'Sep25'!D14+'Oct25'!D14+'Nov25'!D14+'Dec25'!D14</f>
        <v>98554488</v>
      </c>
      <c r="E14" s="118">
        <f>'Jan25'!E14+'Feb25'!E14+'Mar25'!E14+'Apr25'!E14+'May25'!E14+June25!E14+July25!E14+'Aug25'!E14+'Sep25'!E14+'Oct25'!E14+'Nov25'!E14+'Dec25'!E14</f>
        <v>1248661493</v>
      </c>
      <c r="F14" s="118">
        <f>'Jan25'!F14+'Feb25'!F14+'Mar25'!F14+'Apr25'!F14+'May25'!F14+June25!F14+July25!F14+'Aug25'!F14+'Sep25'!F14+'Oct25'!F14+'Nov25'!F14+'Dec25'!F14</f>
        <v>542711901</v>
      </c>
      <c r="G14" s="118">
        <f>'Jan25'!G14+'Feb25'!G14+'Mar25'!G14+'Apr25'!G14+'May25'!G14+June25!G14+July25!G14+'Aug25'!G14+'Sep25'!G14+'Oct25'!G14+'Nov25'!G14+'Dec25'!G14</f>
        <v>7391687</v>
      </c>
      <c r="H14" s="118">
        <f>'Jan25'!H14+'Feb25'!H14+'Mar25'!H14+'Apr25'!H14+'May25'!H14+June25!H14+July25!H14+'Aug25'!H14+'Sep25'!H14+'Oct25'!H14+'Nov25'!H14+'Dec25'!H14</f>
        <v>1899131604</v>
      </c>
    </row>
    <row r="15" spans="1:8" outlineLevel="1">
      <c r="A15" s="23"/>
      <c r="B15" s="38" t="s">
        <v>25</v>
      </c>
      <c r="C15" s="131"/>
      <c r="D15" s="94">
        <f>'Jan25'!D15+'Feb25'!D15+'Mar25'!D15+'Apr25'!D15+'May25'!D15+June25!D15+July25!D15+'Aug25'!D15+'Sep25'!D15+'Oct25'!D15+'Nov25'!D15+'Dec25'!D15</f>
        <v>91348135</v>
      </c>
      <c r="E15" s="94">
        <f>'Jan25'!E15+'Feb25'!E15+'Mar25'!E15+'Apr25'!E15+'May25'!E15+June25!E15+July25!E15+'Aug25'!E15+'Sep25'!E15+'Oct25'!E15+'Nov25'!E15+'Dec25'!E15</f>
        <v>1247858300</v>
      </c>
      <c r="F15" s="94">
        <f>'Jan25'!F15+'Feb25'!F15+'Mar25'!F15+'Apr25'!F15+'May25'!F15+June25!F15+July25!F15+'Aug25'!F15+'Sep25'!F15+'Oct25'!F15+'Nov25'!F15+'Dec25'!F15</f>
        <v>542284427</v>
      </c>
      <c r="G15" s="94">
        <f>'Jan25'!G15+'Feb25'!G15+'Mar25'!G15+'Apr25'!G15+'May25'!G15+June25!G15+July25!G15+'Aug25'!G15+'Sep25'!G15+'Oct25'!G15+'Nov25'!G15+'Dec25'!G15</f>
        <v>7377956</v>
      </c>
      <c r="H15" s="94">
        <f>'Jan25'!H15+'Feb25'!H15+'Mar25'!H15+'Apr25'!H15+'May25'!H15+June25!H15+July25!H15+'Aug25'!H15+'Sep25'!H15+'Oct25'!H15+'Nov25'!H15+'Dec25'!H15</f>
        <v>0</v>
      </c>
    </row>
    <row r="16" spans="1:8" outlineLevel="1">
      <c r="A16" s="23"/>
      <c r="B16" s="38" t="s">
        <v>132</v>
      </c>
      <c r="C16" s="131"/>
      <c r="D16" s="94">
        <f>'Jan25'!D16+'Feb25'!D16+'Mar25'!D16+'Apr25'!D16+'May25'!D16+June25!D16+July25!D16+'Aug25'!D16+'Sep25'!D16+'Oct25'!D16+'Nov25'!D16+'Dec25'!D16</f>
        <v>0</v>
      </c>
      <c r="E16" s="94">
        <f>'Jan25'!E16+'Feb25'!E16+'Mar25'!E16+'Apr25'!E16+'May25'!E16+June25!E16+July25!E16+'Aug25'!E16+'Sep25'!E16+'Oct25'!E16+'Nov25'!E16+'Dec25'!E16</f>
        <v>0</v>
      </c>
      <c r="F16" s="94">
        <f>'Jan25'!F16+'Feb25'!F16+'Mar25'!F16+'Apr25'!F16+'May25'!F16+June25!F16+July25!F16+'Aug25'!F16+'Sep25'!F16+'Oct25'!F16+'Nov25'!F16+'Dec25'!F16</f>
        <v>0</v>
      </c>
      <c r="G16" s="94">
        <f>'Jan25'!G16+'Feb25'!G16+'Mar25'!G16+'Apr25'!G16+'May25'!G16+June25!G16+July25!G16+'Aug25'!G16+'Sep25'!G16+'Oct25'!G16+'Nov25'!G16+'Dec25'!G16</f>
        <v>0</v>
      </c>
      <c r="H16" s="94">
        <f>'Jan25'!H16+'Feb25'!H16+'Mar25'!H16+'Apr25'!H16+'May25'!H16+June25!H16+July25!H16+'Aug25'!H16+'Sep25'!H16+'Oct25'!H16+'Nov25'!H16+'Dec25'!H16</f>
        <v>0</v>
      </c>
    </row>
    <row r="17" spans="1:8" outlineLevel="1">
      <c r="A17" s="23"/>
      <c r="B17" s="38" t="s">
        <v>133</v>
      </c>
      <c r="C17" s="131"/>
      <c r="D17" s="94">
        <f>'Jan25'!D17+'Feb25'!D17+'Mar25'!D17+'Apr25'!D17+'May25'!D17+June25!D17+July25!D17+'Aug25'!D17+'Sep25'!D17+'Oct25'!D17+'Nov25'!D17+'Dec25'!D17</f>
        <v>0</v>
      </c>
      <c r="E17" s="94">
        <f>'Jan25'!E17+'Feb25'!E17+'Mar25'!E17+'Apr25'!E17+'May25'!E17+June25!E17+July25!E17+'Aug25'!E17+'Sep25'!E17+'Oct25'!E17+'Nov25'!E17+'Dec25'!E17</f>
        <v>0</v>
      </c>
      <c r="F17" s="94">
        <f>'Jan25'!F17+'Feb25'!F17+'Mar25'!F17+'Apr25'!F17+'May25'!F17+June25!F17+July25!F17+'Aug25'!F17+'Sep25'!F17+'Oct25'!F17+'Nov25'!F17+'Dec25'!F17</f>
        <v>0</v>
      </c>
      <c r="G17" s="94">
        <f>'Jan25'!G17+'Feb25'!G17+'Mar25'!G17+'Apr25'!G17+'May25'!G17+June25!G17+July25!G17+'Aug25'!G17+'Sep25'!G17+'Oct25'!G17+'Nov25'!G17+'Dec25'!G17</f>
        <v>0</v>
      </c>
      <c r="H17" s="94">
        <f>'Jan25'!H17+'Feb25'!H17+'Mar25'!H17+'Apr25'!H17+'May25'!H17+June25!H17+July25!H17+'Aug25'!H17+'Sep25'!H17+'Oct25'!H17+'Nov25'!H17+'Dec25'!H17</f>
        <v>0</v>
      </c>
    </row>
    <row r="18" spans="1:8">
      <c r="A18" s="42" t="s">
        <v>28</v>
      </c>
      <c r="B18" s="6" t="s">
        <v>29</v>
      </c>
      <c r="C18" s="39">
        <v>2</v>
      </c>
      <c r="D18" s="44">
        <f>'Jan25'!D18+'Feb25'!D18+'Mar25'!D18+'Apr25'!D18+'May25'!D18+June25!D18+July25!D18+'Aug25'!D18+'Sep25'!D18+'Oct25'!D18+'Nov25'!D18+'Dec25'!D18</f>
        <v>0</v>
      </c>
      <c r="E18" s="125">
        <f>'Jan25'!E18+'Feb25'!E18+'Mar25'!E18+'Apr25'!E18+'May25'!E18+June25!E18+July25!E18+'Aug25'!E18+'Sep25'!E18+'Oct25'!E18+'Nov25'!E18+'Dec25'!E18</f>
        <v>0</v>
      </c>
      <c r="F18" s="125">
        <f>'Jan25'!F18+'Feb25'!F18+'Mar25'!F18+'Apr25'!F18+'May25'!F18+June25!F18+July25!F18+'Aug25'!F18+'Sep25'!F18+'Oct25'!F18+'Nov25'!F18+'Dec25'!F18</f>
        <v>38653484</v>
      </c>
      <c r="G18" s="125">
        <f>'Jan25'!G18+'Feb25'!G18+'Mar25'!G18+'Apr25'!G18+'May25'!G18+June25!G18+July25!G18+'Aug25'!G18+'Sep25'!G18+'Oct25'!G18+'Nov25'!G18+'Dec25'!G18</f>
        <v>0</v>
      </c>
      <c r="H18" s="125">
        <f>'Jan25'!H18+'Feb25'!H18+'Mar25'!H18+'Apr25'!H18+'May25'!H18+June25!H18+July25!H18+'Aug25'!H18+'Sep25'!H18+'Oct25'!H18+'Nov25'!H18+'Dec25'!H18</f>
        <v>0</v>
      </c>
    </row>
    <row r="19" spans="1:8">
      <c r="A19" s="5" t="s">
        <v>30</v>
      </c>
      <c r="B19" s="103" t="s">
        <v>31</v>
      </c>
      <c r="C19" s="119">
        <v>21</v>
      </c>
      <c r="D19" s="94">
        <f>'Jan25'!D19+'Feb25'!D19+'Mar25'!D19+'Apr25'!D19+'May25'!D19+June25!D19+July25!D19+'Aug25'!D19+'Sep25'!D19+'Oct25'!D19+'Nov25'!D19+'Dec25'!D19</f>
        <v>2176729</v>
      </c>
      <c r="E19" s="94">
        <f>'Jan25'!E19+'Feb25'!E19+'Mar25'!E19+'Apr25'!E19+'May25'!E19+June25!E19+July25!E19+'Aug25'!E19+'Sep25'!E19+'Oct25'!E19+'Nov25'!E19+'Dec25'!E19</f>
        <v>29652120</v>
      </c>
      <c r="F19" s="94">
        <f>'Jan25'!F19+'Feb25'!F19+'Mar25'!F19+'Apr25'!F19+'May25'!F19+June25!F19+July25!F19+'Aug25'!F19+'Sep25'!F19+'Oct25'!F19+'Nov25'!F19+'Dec25'!F19</f>
        <v>0</v>
      </c>
      <c r="G19" s="94">
        <f>'Jan25'!G19+'Feb25'!G19+'Mar25'!G19+'Apr25'!G19+'May25'!G19+June25!G19+July25!G19+'Aug25'!G19+'Sep25'!G19+'Oct25'!G19+'Nov25'!G19+'Dec25'!G19</f>
        <v>0</v>
      </c>
      <c r="H19" s="94">
        <f>'Jan25'!H19+'Feb25'!H19+'Mar25'!H19+'Apr25'!H19+'May25'!H19+June25!H19+July25!H19+'Aug25'!H19+'Sep25'!H19+'Oct25'!H19+'Nov25'!H19+'Dec25'!H19</f>
        <v>31828849</v>
      </c>
    </row>
    <row r="20" spans="1:8">
      <c r="A20" s="5" t="s">
        <v>32</v>
      </c>
      <c r="B20" s="121" t="s">
        <v>33</v>
      </c>
      <c r="C20" s="31">
        <v>22</v>
      </c>
      <c r="D20" s="94">
        <f>'Jan25'!D20+'Feb25'!D20+'Mar25'!D20+'Apr25'!D20+'May25'!D20+June25!D20+July25!D20+'Aug25'!D20+'Sep25'!D20+'Oct25'!D20+'Nov25'!D20+'Dec25'!D20</f>
        <v>0</v>
      </c>
      <c r="E20" s="94">
        <f>'Jan25'!E20+'Feb25'!E20+'Mar25'!E20+'Apr25'!E20+'May25'!E20+June25!E20+July25!E20+'Aug25'!E20+'Sep25'!E20+'Oct25'!E20+'Nov25'!E20+'Dec25'!E20</f>
        <v>0</v>
      </c>
      <c r="F20" s="94">
        <f>'Jan25'!F20+'Feb25'!F20+'Mar25'!F20+'Apr25'!F20+'May25'!F20+June25!F20+July25!F20+'Aug25'!F20+'Sep25'!F20+'Oct25'!F20+'Nov25'!F20+'Dec25'!F20</f>
        <v>36380</v>
      </c>
      <c r="G20" s="94">
        <f>'Jan25'!G20+'Feb25'!G20+'Mar25'!G20+'Apr25'!G20+'May25'!G20+June25!G20+July25!G20+'Aug25'!G20+'Sep25'!G20+'Oct25'!G20+'Nov25'!G20+'Dec25'!G20</f>
        <v>0</v>
      </c>
      <c r="H20" s="94">
        <f>'Jan25'!H20+'Feb25'!H20+'Mar25'!H20+'Apr25'!H20+'May25'!H20+June25!H20+July25!H20+'Aug25'!H20+'Sep25'!H20+'Oct25'!H20+'Nov25'!H20+'Dec25'!H20</f>
        <v>36380</v>
      </c>
    </row>
    <row r="21" spans="1:8">
      <c r="A21" s="5" t="s">
        <v>34</v>
      </c>
      <c r="B21" s="121" t="s">
        <v>35</v>
      </c>
      <c r="C21" s="31">
        <v>23</v>
      </c>
      <c r="D21" s="94">
        <f>'Jan25'!D21+'Feb25'!D21+'Mar25'!D21+'Apr25'!D21+'May25'!D21+June25!D21+July25!D21+'Aug25'!D21+'Sep25'!D21+'Oct25'!D21+'Nov25'!D21+'Dec25'!D21</f>
        <v>771354</v>
      </c>
      <c r="E21" s="94">
        <f>'Jan25'!E21+'Feb25'!E21+'Mar25'!E21+'Apr25'!E21+'May25'!E21+June25!E21+July25!E21+'Aug25'!E21+'Sep25'!E21+'Oct25'!E21+'Nov25'!E21+'Dec25'!E21</f>
        <v>799981</v>
      </c>
      <c r="F21" s="94">
        <f>'Jan25'!F21+'Feb25'!F21+'Mar25'!F21+'Apr25'!F21+'May25'!F21+June25!F21+July25!F21+'Aug25'!F21+'Sep25'!F21+'Oct25'!F21+'Nov25'!F21+'Dec25'!F21</f>
        <v>427474</v>
      </c>
      <c r="G21" s="94">
        <f>'Jan25'!G21+'Feb25'!G21+'Mar25'!G21+'Apr25'!G21+'May25'!G21+June25!G21+July25!G21+'Aug25'!G21+'Sep25'!G21+'Oct25'!G21+'Nov25'!G21+'Dec25'!G21</f>
        <v>13731</v>
      </c>
      <c r="H21" s="94">
        <f>'Jan25'!H21+'Feb25'!H21+'Mar25'!H21+'Apr25'!H21+'May25'!H21+June25!H21+July25!H21+'Aug25'!H21+'Sep25'!H21+'Oct25'!H21+'Nov25'!H21+'Dec25'!H21</f>
        <v>2012540</v>
      </c>
    </row>
    <row r="22" spans="1:8">
      <c r="A22" s="5"/>
      <c r="B22" s="121" t="s">
        <v>36</v>
      </c>
      <c r="C22" s="31">
        <v>24</v>
      </c>
      <c r="D22" s="94">
        <f>'Jan25'!D22+'Feb25'!D22+'Mar25'!D22+'Apr25'!D22+'May25'!D22+June25!D22+July25!D22+'Aug25'!D22+'Sep25'!D22+'Oct25'!D22+'Nov25'!D22+'Dec25'!D22</f>
        <v>6434999</v>
      </c>
      <c r="E22" s="94">
        <f>'Jan25'!E22+'Feb25'!E22+'Mar25'!E22+'Apr25'!E22+'May25'!E22+June25!E22+July25!E22+'Aug25'!E22+'Sep25'!E22+'Oct25'!E22+'Nov25'!E22+'Dec25'!E22</f>
        <v>3212</v>
      </c>
      <c r="F22" s="94">
        <f>'Jan25'!F22+'Feb25'!F22+'Mar25'!F22+'Apr25'!F22+'May25'!F22+June25!F22+July25!F22+'Aug25'!F22+'Sep25'!F22+'Oct25'!F22+'Nov25'!F22+'Dec25'!F22</f>
        <v>0</v>
      </c>
      <c r="G22" s="94">
        <f>'Jan25'!G22+'Feb25'!G22+'Mar25'!G22+'Apr25'!G22+'May25'!G22+June25!G22+July25!G22+'Aug25'!G22+'Sep25'!G22+'Oct25'!G22+'Nov25'!G22+'Dec25'!G22</f>
        <v>0</v>
      </c>
      <c r="H22" s="94">
        <f>'Jan25'!H22+'Feb25'!H22+'Mar25'!H22+'Apr25'!H22+'May25'!H22+June25!H22+July25!H22+'Aug25'!H22+'Sep25'!H22+'Oct25'!H22+'Nov25'!H22+'Dec25'!H22</f>
        <v>6438211</v>
      </c>
    </row>
    <row r="23" spans="1:8">
      <c r="A23" s="5"/>
      <c r="B23" s="123" t="s">
        <v>37</v>
      </c>
      <c r="C23" s="31">
        <v>25</v>
      </c>
      <c r="D23" s="94">
        <f>'Jan25'!D23+'Feb25'!D23+'Mar25'!D23+'Apr25'!D23+'May25'!D23+June25!D23+July25!D23+'Aug25'!D23+'Sep25'!D23+'Oct25'!D23+'Nov25'!D23+'Dec25'!D23</f>
        <v>0</v>
      </c>
      <c r="E23" s="94">
        <f>'Jan25'!E23+'Feb25'!E23+'Mar25'!E23+'Apr25'!E23+'May25'!E23+June25!E23+July25!E23+'Aug25'!E23+'Sep25'!E23+'Oct25'!E23+'Nov25'!E23+'Dec25'!E23</f>
        <v>0</v>
      </c>
      <c r="F23" s="94">
        <f>'Jan25'!F23+'Feb25'!F23+'Mar25'!F23+'Apr25'!F23+'May25'!F23+June25!F23+July25!F23+'Aug25'!F23+'Sep25'!F23+'Oct25'!F23+'Nov25'!F23+'Dec25'!F23</f>
        <v>0</v>
      </c>
      <c r="G23" s="94">
        <f>'Jan25'!G23+'Feb25'!G23+'Mar25'!G23+'Apr25'!G23+'May25'!G23+June25!G23+July25!G23+'Aug25'!G23+'Sep25'!G23+'Oct25'!G23+'Nov25'!G23+'Dec25'!G23</f>
        <v>0</v>
      </c>
      <c r="H23" s="94">
        <f>'Jan25'!H23+'Feb25'!H23+'Mar25'!H23+'Apr25'!H23+'May25'!H23+June25!H23+July25!H23+'Aug25'!H23+'Sep25'!H23+'Oct25'!H23+'Nov25'!H23+'Dec25'!H23</f>
        <v>0</v>
      </c>
    </row>
    <row r="24" spans="1:8">
      <c r="A24" s="5"/>
      <c r="B24" s="123" t="s">
        <v>38</v>
      </c>
      <c r="C24" s="31">
        <v>26</v>
      </c>
      <c r="D24" s="94">
        <f>'Jan25'!D24+'Feb25'!D24+'Mar25'!D24+'Apr25'!D24+'May25'!D24+June25!D24+July25!D24+'Aug25'!D24+'Sep25'!D24+'Oct25'!D24+'Nov25'!D24+'Dec25'!D24</f>
        <v>1563350.9633333334</v>
      </c>
      <c r="E24" s="94">
        <f>'Jan25'!E24+'Feb25'!E24+'Mar25'!E24+'Apr25'!E24+'May25'!E24+June25!E24+July25!E24+'Aug25'!E24+'Sep25'!E24+'Oct25'!E24+'Nov25'!E24+'Dec25'!E24</f>
        <v>0</v>
      </c>
      <c r="F24" s="94">
        <f>'Jan25'!F24+'Feb25'!F24+'Mar25'!F24+'Apr25'!F24+'May25'!F24+June25!F24+July25!F24+'Aug25'!F24+'Sep25'!F24+'Oct25'!F24+'Nov25'!F24+'Dec25'!F24</f>
        <v>0</v>
      </c>
      <c r="G24" s="94">
        <f>'Jan25'!G24+'Feb25'!G24+'Mar25'!G24+'Apr25'!G24+'May25'!G24+June25!G24+July25!G24+'Aug25'!G24+'Sep25'!G24+'Oct25'!G24+'Nov25'!G24+'Dec25'!G24</f>
        <v>0</v>
      </c>
      <c r="H24" s="94">
        <f>'Jan25'!H24+'Feb25'!H24+'Mar25'!H24+'Apr25'!H24+'May25'!H24+June25!H24+July25!H24+'Aug25'!H24+'Sep25'!H24+'Oct25'!H24+'Nov25'!H24+'Dec25'!H24</f>
        <v>1563350.9633333334</v>
      </c>
    </row>
    <row r="25" spans="1:8">
      <c r="A25" s="5"/>
      <c r="B25" s="123" t="s">
        <v>39</v>
      </c>
      <c r="C25" s="31">
        <v>27</v>
      </c>
      <c r="D25" s="122"/>
      <c r="E25" s="36"/>
      <c r="F25" s="94"/>
      <c r="G25" s="94"/>
      <c r="H25" s="94"/>
    </row>
    <row r="26" spans="1:8">
      <c r="A26" s="5"/>
      <c r="B26" s="123" t="s">
        <v>40</v>
      </c>
      <c r="C26" s="31">
        <v>28</v>
      </c>
      <c r="D26" s="122"/>
      <c r="E26" s="36"/>
      <c r="F26" s="36"/>
      <c r="G26" s="36"/>
      <c r="H26" s="94"/>
    </row>
    <row r="27" spans="1:8">
      <c r="A27" s="5"/>
      <c r="B27" s="5" t="s">
        <v>41</v>
      </c>
      <c r="C27" s="33">
        <v>29</v>
      </c>
      <c r="D27" s="122"/>
      <c r="E27" s="36"/>
      <c r="F27" s="36"/>
      <c r="G27" s="36"/>
      <c r="H27" s="94"/>
    </row>
    <row r="28" spans="1:8">
      <c r="A28" s="5"/>
      <c r="B28" s="45" t="s">
        <v>42</v>
      </c>
      <c r="C28" s="31">
        <v>30</v>
      </c>
      <c r="D28" s="124">
        <f>'Jan25'!D28+'Feb25'!D28+'Mar25'!D28+'Apr25'!D28+'May25'!D28+June25!D28+July25!D28+'Aug25'!D28+'Sep25'!D28+'Oct25'!D28+'Nov25'!D28+'Dec25'!D28</f>
        <v>7819731.0366666662</v>
      </c>
      <c r="E28" s="124">
        <f>'Jan25'!E28+'Feb25'!E28+'Mar25'!E28+'Apr25'!E28+'May25'!E28+June25!E28+July25!E28+'Aug25'!E28+'Sep25'!E28+'Oct25'!E28+'Nov25'!E28+'Dec25'!E28</f>
        <v>30455313</v>
      </c>
      <c r="F28" s="124">
        <f>'Jan25'!F28+'Feb25'!F28+'Mar25'!F28+'Apr25'!F28+'May25'!F28+June25!F28+July25!F28+'Aug25'!F28+'Sep25'!F28+'Oct25'!F28+'Nov25'!F28+'Dec25'!F28</f>
        <v>463854</v>
      </c>
      <c r="G28" s="124">
        <f>'Jan25'!G28+'Feb25'!G28+'Mar25'!G28+'Apr25'!G28+'May25'!G28+June25!G28+July25!G28+'Aug25'!G28+'Sep25'!G28+'Oct25'!G28+'Nov25'!G28+'Dec25'!G28</f>
        <v>13731</v>
      </c>
      <c r="H28" s="124">
        <f>'Jan25'!H28+'Feb25'!H28+'Mar25'!H28+'Apr25'!H28+'May25'!H28+June25!H28+July25!H28+'Aug25'!H28+'Sep25'!H28+'Oct25'!H28+'Nov25'!H28+'Dec25'!H28</f>
        <v>38752629.036666669</v>
      </c>
    </row>
    <row r="29" spans="1:8">
      <c r="A29" s="61" t="s">
        <v>43</v>
      </c>
      <c r="B29" s="62"/>
      <c r="C29" s="48">
        <v>40</v>
      </c>
      <c r="D29" s="124">
        <f>'Jan25'!D29+'Feb25'!D29+'Mar25'!D29+'Apr25'!D29+'May25'!D29+June25!D29+July25!D29+'Aug25'!D29+'Sep25'!D29+'Oct25'!D29+'Nov25'!D29+'Dec25'!D29</f>
        <v>90734756.963333353</v>
      </c>
      <c r="E29" s="124">
        <f>'Jan25'!E29+'Feb25'!E29+'Mar25'!E29+'Apr25'!E29+'May25'!E29+June25!E29+July25!E29+'Aug25'!E29+'Sep25'!E29+'Oct25'!E29+'Nov25'!E29+'Dec25'!E29</f>
        <v>1218206180</v>
      </c>
      <c r="F29" s="124">
        <f>'Jan25'!F29+'Feb25'!F29+'Mar25'!F29+'Apr25'!F29+'May25'!F29+June25!F29+July25!F29+'Aug25'!F29+'Sep25'!F29+'Oct25'!F29+'Nov25'!F29+'Dec25'!F29</f>
        <v>580901531</v>
      </c>
      <c r="G29" s="124">
        <f>'Jan25'!G29+'Feb25'!G29+'Mar25'!G29+'Apr25'!G29+'May25'!G29+June25!G29+July25!G29+'Aug25'!G29+'Sep25'!G29+'Oct25'!G29+'Nov25'!G29+'Dec25'!G29</f>
        <v>7377956</v>
      </c>
      <c r="H29" s="124">
        <f>'Jan25'!H29+'Feb25'!H29+'Mar25'!H29+'Apr25'!H29+'May25'!H29+June25!H29+July25!H29+'Aug25'!H29+'Sep25'!H29+'Oct25'!H29+'Nov25'!H29+'Dec25'!H29</f>
        <v>1860378974.9633334</v>
      </c>
    </row>
    <row r="30" spans="1:8">
      <c r="A30" s="23" t="s">
        <v>44</v>
      </c>
      <c r="B30" s="103" t="s">
        <v>45</v>
      </c>
      <c r="C30" s="31">
        <v>51</v>
      </c>
      <c r="D30" s="94">
        <f>'Jan25'!D30+'Feb25'!D30+'Mar25'!D30+'Apr25'!D30+'May25'!D30+June25!D30+July25!D30+'Aug25'!D30+'Sep25'!D30+'Oct25'!D30+'Nov25'!D30+'Dec25'!D30</f>
        <v>141252</v>
      </c>
      <c r="E30" s="94">
        <f>'Jan25'!E30+'Feb25'!E30+'Mar25'!E30+'Apr25'!E30+'May25'!E30+June25!E30+July25!E30+'Aug25'!E30+'Sep25'!E30+'Oct25'!E30+'Nov25'!E30+'Dec25'!E30</f>
        <v>127555</v>
      </c>
      <c r="F30" s="94">
        <f>'Jan25'!F30+'Feb25'!F30+'Mar25'!F30+'Apr25'!F30+'May25'!F30+June25!F30+July25!F30+'Aug25'!F30+'Sep25'!F30+'Oct25'!F30+'Nov25'!F30+'Dec25'!F30</f>
        <v>273987</v>
      </c>
      <c r="G30" s="94">
        <f>'Jan25'!G30+'Feb25'!G30+'Mar25'!G30+'Apr25'!G30+'May25'!G30+June25!G30+July25!G30+'Aug25'!G30+'Sep25'!G30+'Oct25'!G30+'Nov25'!G30+'Dec25'!G30</f>
        <v>0</v>
      </c>
      <c r="H30" s="94">
        <f>'Jan25'!H30+'Feb25'!H30+'Mar25'!H30+'Apr25'!H30+'May25'!H30+June25!H30+July25!H30+'Aug25'!H30+'Sep25'!H30+'Oct25'!H30+'Nov25'!H30+'Dec25'!H30</f>
        <v>542794</v>
      </c>
    </row>
    <row r="31" spans="1:8">
      <c r="A31" s="64" t="s">
        <v>46</v>
      </c>
      <c r="B31" s="121" t="s">
        <v>47</v>
      </c>
      <c r="C31" s="31">
        <v>52</v>
      </c>
      <c r="D31" s="94">
        <f>'Jan25'!D31+'Feb25'!D31+'Mar25'!D31+'Apr25'!D31+'May25'!D31+June25!D31+July25!D31+'Aug25'!D31+'Sep25'!D31+'Oct25'!D31+'Nov25'!D31+'Dec25'!D31</f>
        <v>0</v>
      </c>
      <c r="E31" s="94">
        <f>'Jan25'!E31+'Feb25'!E31+'Mar25'!E31+'Apr25'!E31+'May25'!E31+June25!E31+July25!E31+'Aug25'!E31+'Sep25'!E31+'Oct25'!E31+'Nov25'!E31+'Dec25'!E31</f>
        <v>0</v>
      </c>
      <c r="F31" s="94">
        <f>'Jan25'!F31+'Feb25'!F31+'Mar25'!F31+'Apr25'!F31+'May25'!F31+June25!F31+July25!F31+'Aug25'!F31+'Sep25'!F31+'Oct25'!F31+'Nov25'!F31+'Dec25'!F31</f>
        <v>0</v>
      </c>
      <c r="G31" s="94">
        <f>'Jan25'!G31+'Feb25'!G31+'Mar25'!G31+'Apr25'!G31+'May25'!G31+June25!G31+July25!G31+'Aug25'!G31+'Sep25'!G31+'Oct25'!G31+'Nov25'!G31+'Dec25'!G31</f>
        <v>0</v>
      </c>
      <c r="H31" s="94">
        <f>'Jan25'!H31+'Feb25'!H31+'Mar25'!H31+'Apr25'!H31+'May25'!H31+June25!H31+July25!H31+'Aug25'!H31+'Sep25'!H31+'Oct25'!H31+'Nov25'!H31+'Dec25'!H31</f>
        <v>0</v>
      </c>
    </row>
    <row r="32" spans="1:8">
      <c r="A32" s="5"/>
      <c r="B32" s="121" t="s">
        <v>48</v>
      </c>
      <c r="C32" s="31">
        <v>53</v>
      </c>
      <c r="D32" s="94">
        <f>'Jan25'!D32+'Feb25'!D32+'Mar25'!D32+'Apr25'!D32+'May25'!D32+June25!D32+July25!D32+'Aug25'!D32+'Sep25'!D32+'Oct25'!D32+'Nov25'!D32+'Dec25'!D32</f>
        <v>0</v>
      </c>
      <c r="E32" s="94">
        <f>'Jan25'!E32+'Feb25'!E32+'Mar25'!E32+'Apr25'!E32+'May25'!E32+June25!E32+July25!E32+'Aug25'!E32+'Sep25'!E32+'Oct25'!E32+'Nov25'!E32+'Dec25'!E32</f>
        <v>0</v>
      </c>
      <c r="F32" s="94">
        <f>'Jan25'!F32+'Feb25'!F32+'Mar25'!F32+'Apr25'!F32+'May25'!F32+June25!F32+July25!F32+'Aug25'!F32+'Sep25'!F32+'Oct25'!F32+'Nov25'!F32+'Dec25'!F32</f>
        <v>0</v>
      </c>
      <c r="G32" s="94">
        <f>'Jan25'!G32+'Feb25'!G32+'Mar25'!G32+'Apr25'!G32+'May25'!G32+June25!G32+July25!G32+'Aug25'!G32+'Sep25'!G32+'Oct25'!G32+'Nov25'!G32+'Dec25'!G32</f>
        <v>0</v>
      </c>
      <c r="H32" s="94">
        <f>'Jan25'!H32+'Feb25'!H32+'Mar25'!H32+'Apr25'!H32+'May25'!H32+June25!H32+July25!H32+'Aug25'!H32+'Sep25'!H32+'Oct25'!H32+'Nov25'!H32+'Dec25'!H32</f>
        <v>0</v>
      </c>
    </row>
    <row r="33" spans="1:8">
      <c r="A33" s="5"/>
      <c r="B33" s="121" t="s">
        <v>49</v>
      </c>
      <c r="C33" s="31">
        <v>54</v>
      </c>
      <c r="D33" s="94">
        <f>'Jan25'!D33+'Feb25'!D33+'Mar25'!D33+'Apr25'!D33+'May25'!D33+June25!D33+July25!D33+'Aug25'!D33+'Sep25'!D33+'Oct25'!D33+'Nov25'!D33+'Dec25'!D33</f>
        <v>0</v>
      </c>
      <c r="E33" s="94">
        <f>'Jan25'!E33+'Feb25'!E33+'Mar25'!E33+'Apr25'!E33+'May25'!E33+June25!E33+July25!E33+'Aug25'!E33+'Sep25'!E33+'Oct25'!E33+'Nov25'!E33+'Dec25'!E33</f>
        <v>0</v>
      </c>
      <c r="F33" s="94">
        <f>'Jan25'!F33+'Feb25'!F33+'Mar25'!F33+'Apr25'!F33+'May25'!F33+June25!F33+July25!F33+'Aug25'!F33+'Sep25'!F33+'Oct25'!F33+'Nov25'!F33+'Dec25'!F33</f>
        <v>0</v>
      </c>
      <c r="G33" s="94">
        <f>'Jan25'!G33+'Feb25'!G33+'Mar25'!G33+'Apr25'!G33+'May25'!G33+June25!G33+July25!G33+'Aug25'!G33+'Sep25'!G33+'Oct25'!G33+'Nov25'!G33+'Dec25'!G33</f>
        <v>0</v>
      </c>
      <c r="H33" s="94">
        <f>'Jan25'!H33+'Feb25'!H33+'Mar25'!H33+'Apr25'!H33+'May25'!H33+June25!H33+July25!H33+'Aug25'!H33+'Sep25'!H33+'Oct25'!H33+'Nov25'!H33+'Dec25'!H33</f>
        <v>0</v>
      </c>
    </row>
    <row r="34" spans="1:8">
      <c r="A34" s="5"/>
      <c r="B34" s="121" t="s">
        <v>50</v>
      </c>
      <c r="C34" s="31">
        <v>55</v>
      </c>
      <c r="D34" s="94">
        <f>'Jan25'!D34+'Feb25'!D34+'Mar25'!D34+'Apr25'!D34+'May25'!D34+June25!D34+July25!D34+'Aug25'!D34+'Sep25'!D34+'Oct25'!D34+'Nov25'!D34+'Dec25'!D34</f>
        <v>0</v>
      </c>
      <c r="E34" s="94">
        <f>'Jan25'!E34+'Feb25'!E34+'Mar25'!E34+'Apr25'!E34+'May25'!E34+June25!E34+July25!E34+'Aug25'!E34+'Sep25'!E34+'Oct25'!E34+'Nov25'!E34+'Dec25'!E34</f>
        <v>0</v>
      </c>
      <c r="F34" s="94">
        <f>'Jan25'!F34+'Feb25'!F34+'Mar25'!F34+'Apr25'!F34+'May25'!F34+June25!F34+July25!F34+'Aug25'!F34+'Sep25'!F34+'Oct25'!F34+'Nov25'!F34+'Dec25'!F34</f>
        <v>0</v>
      </c>
      <c r="G34" s="94">
        <f>'Jan25'!G34+'Feb25'!G34+'Mar25'!G34+'Apr25'!G34+'May25'!G34+June25!G34+July25!G34+'Aug25'!G34+'Sep25'!G34+'Oct25'!G34+'Nov25'!G34+'Dec25'!G34</f>
        <v>0</v>
      </c>
      <c r="H34" s="94">
        <f>'Jan25'!H34+'Feb25'!H34+'Mar25'!H34+'Apr25'!H34+'May25'!H34+June25!H34+July25!H34+'Aug25'!H34+'Sep25'!H34+'Oct25'!H34+'Nov25'!H34+'Dec25'!H34</f>
        <v>0</v>
      </c>
    </row>
    <row r="35" spans="1:8">
      <c r="A35" s="5"/>
      <c r="B35" s="121" t="s">
        <v>51</v>
      </c>
      <c r="C35" s="31">
        <v>56</v>
      </c>
      <c r="D35" s="94">
        <f>'Jan25'!D35+'Feb25'!D35+'Mar25'!D35+'Apr25'!D35+'May25'!D35+June25!D35+July25!D35+'Aug25'!D35+'Sep25'!D35+'Oct25'!D35+'Nov25'!D35+'Dec25'!D35</f>
        <v>0</v>
      </c>
      <c r="E35" s="94">
        <f>'Jan25'!E35+'Feb25'!E35+'Mar25'!E35+'Apr25'!E35+'May25'!E35+June25!E35+July25!E35+'Aug25'!E35+'Sep25'!E35+'Oct25'!E35+'Nov25'!E35+'Dec25'!E35</f>
        <v>0</v>
      </c>
      <c r="F35" s="94">
        <f>'Jan25'!F35+'Feb25'!F35+'Mar25'!F35+'Apr25'!F35+'May25'!F35+June25!F35+July25!F35+'Aug25'!F35+'Sep25'!F35+'Oct25'!F35+'Nov25'!F35+'Dec25'!F35</f>
        <v>219936</v>
      </c>
      <c r="G35" s="94">
        <f>'Jan25'!G35+'Feb25'!G35+'Mar25'!G35+'Apr25'!G35+'May25'!G35+June25!G35+July25!G35+'Aug25'!G35+'Sep25'!G35+'Oct25'!G35+'Nov25'!G35+'Dec25'!G35</f>
        <v>0</v>
      </c>
      <c r="H35" s="94">
        <f>'Jan25'!H35+'Feb25'!H35+'Mar25'!H35+'Apr25'!H35+'May25'!H35+June25!H35+July25!H35+'Aug25'!H35+'Sep25'!H35+'Oct25'!H35+'Nov25'!H35+'Dec25'!H35</f>
        <v>219936</v>
      </c>
    </row>
    <row r="36" spans="1:8">
      <c r="A36" s="5"/>
      <c r="B36" s="121" t="s">
        <v>52</v>
      </c>
      <c r="C36" s="31">
        <v>57</v>
      </c>
      <c r="D36" s="94">
        <f>'Jan25'!D36+'Feb25'!D36+'Mar25'!D36+'Apr25'!D36+'May25'!D36+June25!D36+July25!D36+'Aug25'!D36+'Sep25'!D36+'Oct25'!D36+'Nov25'!D36+'Dec25'!D36</f>
        <v>195012</v>
      </c>
      <c r="E36" s="94">
        <f>'Jan25'!E36+'Feb25'!E36+'Mar25'!E36+'Apr25'!E36+'May25'!E36+June25!E36+July25!E36+'Aug25'!E36+'Sep25'!E36+'Oct25'!E36+'Nov25'!E36+'Dec25'!E36</f>
        <v>271635</v>
      </c>
      <c r="F36" s="94">
        <f>'Jan25'!F36+'Feb25'!F36+'Mar25'!F36+'Apr25'!F36+'May25'!F36+June25!F36+July25!F36+'Aug25'!F36+'Sep25'!F36+'Oct25'!F36+'Nov25'!F36+'Dec25'!F36</f>
        <v>5576806</v>
      </c>
      <c r="G36" s="94">
        <f>'Jan25'!G36+'Feb25'!G36+'Mar25'!G36+'Apr25'!G36+'May25'!G36+June25!G36+July25!G36+'Aug25'!G36+'Sep25'!G36+'Oct25'!G36+'Nov25'!G36+'Dec25'!G36</f>
        <v>0</v>
      </c>
      <c r="H36" s="94">
        <f>'Jan25'!H36+'Feb25'!H36+'Mar25'!H36+'Apr25'!H36+'May25'!H36+June25!H36+July25!H36+'Aug25'!H36+'Sep25'!H36+'Oct25'!H36+'Nov25'!H36+'Dec25'!H36</f>
        <v>6043453</v>
      </c>
    </row>
    <row r="37" spans="1:8">
      <c r="A37" s="5"/>
      <c r="B37" s="121" t="s">
        <v>40</v>
      </c>
      <c r="C37" s="31">
        <v>58</v>
      </c>
      <c r="D37" s="94"/>
      <c r="E37" s="94"/>
      <c r="F37" s="94"/>
      <c r="G37" s="94"/>
      <c r="H37" s="94"/>
    </row>
    <row r="38" spans="1:8">
      <c r="A38" s="5"/>
      <c r="B38" s="121" t="s">
        <v>41</v>
      </c>
      <c r="C38" s="31">
        <v>59</v>
      </c>
      <c r="D38" s="94"/>
      <c r="E38" s="94"/>
      <c r="F38" s="94"/>
      <c r="G38" s="94"/>
      <c r="H38" s="94"/>
    </row>
    <row r="39" spans="1:8">
      <c r="A39" s="5"/>
      <c r="B39" s="121" t="s">
        <v>53</v>
      </c>
      <c r="C39" s="31">
        <v>60</v>
      </c>
      <c r="D39" s="94"/>
      <c r="E39" s="94"/>
      <c r="F39" s="94"/>
      <c r="G39" s="94"/>
      <c r="H39" s="94"/>
    </row>
    <row r="40" spans="1:8">
      <c r="A40" s="5"/>
      <c r="B40" s="123" t="s">
        <v>54</v>
      </c>
      <c r="C40" s="31">
        <v>61</v>
      </c>
      <c r="D40" s="94"/>
      <c r="E40" s="94"/>
      <c r="F40" s="94"/>
      <c r="G40" s="94"/>
      <c r="H40" s="94"/>
    </row>
    <row r="41" spans="1:8">
      <c r="A41" s="5"/>
      <c r="B41" s="123" t="s">
        <v>55</v>
      </c>
      <c r="C41" s="31">
        <v>62</v>
      </c>
      <c r="D41" s="94"/>
      <c r="E41" s="94"/>
      <c r="F41" s="94"/>
      <c r="G41" s="94"/>
      <c r="H41" s="94"/>
    </row>
    <row r="42" spans="1:8">
      <c r="A42" s="5"/>
      <c r="B42" s="123" t="s">
        <v>56</v>
      </c>
      <c r="C42" s="31">
        <v>63</v>
      </c>
      <c r="D42" s="35"/>
      <c r="E42" s="36"/>
      <c r="F42" s="36"/>
      <c r="G42" s="36"/>
      <c r="H42" s="94"/>
    </row>
    <row r="43" spans="1:8">
      <c r="A43" s="5"/>
      <c r="B43" s="123" t="s">
        <v>57</v>
      </c>
      <c r="C43" s="31">
        <v>64</v>
      </c>
      <c r="D43" s="35"/>
      <c r="E43" s="36"/>
      <c r="F43" s="36"/>
      <c r="G43" s="36"/>
      <c r="H43" s="94"/>
    </row>
    <row r="44" spans="1:8">
      <c r="A44" s="5"/>
      <c r="B44" s="123" t="s">
        <v>58</v>
      </c>
      <c r="C44" s="31">
        <v>65</v>
      </c>
      <c r="D44" s="35"/>
      <c r="E44" s="36"/>
      <c r="F44" s="36"/>
      <c r="G44" s="36"/>
      <c r="H44" s="94"/>
    </row>
    <row r="45" spans="1:8">
      <c r="A45" s="5"/>
      <c r="B45" s="123" t="s">
        <v>59</v>
      </c>
      <c r="C45" s="31">
        <v>66</v>
      </c>
      <c r="D45" s="35"/>
      <c r="E45" s="36"/>
      <c r="F45" s="36"/>
      <c r="G45" s="36"/>
      <c r="H45" s="94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4"/>
    </row>
    <row r="47" spans="1:8">
      <c r="A47" s="55"/>
      <c r="B47" s="45" t="s">
        <v>124</v>
      </c>
      <c r="C47" s="48">
        <v>70</v>
      </c>
      <c r="D47" s="124">
        <f>'Jan25'!D47+'Feb25'!D47+'Mar25'!D47+'Apr25'!D47+'May25'!D47+June25!D47+July25!D47+'Aug25'!D47+'Sep25'!D47+'Oct25'!D47+'Nov25'!D47+'Dec25'!D47</f>
        <v>336264</v>
      </c>
      <c r="E47" s="124">
        <f>'Jan25'!E47+'Feb25'!E47+'Mar25'!E47+'Apr25'!E47+'May25'!E47+June25!E47+July25!E47+'Aug25'!E47+'Sep25'!E47+'Oct25'!E47+'Nov25'!E47+'Dec25'!E47</f>
        <v>399190</v>
      </c>
      <c r="F47" s="124">
        <f>'Jan25'!F47+'Feb25'!F47+'Mar25'!F47+'Apr25'!F47+'May25'!F47+June25!F47+July25!F47+'Aug25'!F47+'Sep25'!F47+'Oct25'!F47+'Nov25'!F47+'Dec25'!F47</f>
        <v>6070729</v>
      </c>
      <c r="G47" s="124">
        <f>'Jan25'!G47+'Feb25'!G47+'Mar25'!G47+'Apr25'!G47+'May25'!G47+June25!G47+July25!G47+'Aug25'!G47+'Sep25'!G47+'Oct25'!G47+'Nov25'!G47+'Dec25'!G47</f>
        <v>0</v>
      </c>
      <c r="H47" s="124">
        <f>'Jan25'!H47+'Feb25'!H47+'Mar25'!H47+'Apr25'!H47+'May25'!H47+June25!H47+July25!H47+'Aug25'!H47+'Sep25'!H47+'Oct25'!H47+'Nov25'!H47+'Dec25'!H47</f>
        <v>6806183</v>
      </c>
    </row>
    <row r="48" spans="1:8">
      <c r="A48" s="5" t="s">
        <v>61</v>
      </c>
      <c r="B48" s="45" t="s">
        <v>62</v>
      </c>
      <c r="C48" s="48"/>
      <c r="D48" s="124">
        <f>'Jan25'!D48+'Feb25'!D48+'Mar25'!D48+'Apr25'!D48+'May25'!D48+June25!D48+July25!D48+'Aug25'!D48+'Sep25'!D48+'Oct25'!D48+'Nov25'!D48+'Dec25'!D48</f>
        <v>90398492.963333353</v>
      </c>
      <c r="E48" s="124">
        <f>'Jan25'!E48+'Feb25'!E48+'Mar25'!E48+'Apr25'!E48+'May25'!E48+June25!E48+July25!E48+'Aug25'!E48+'Sep25'!E48+'Oct25'!E48+'Nov25'!E48+'Dec25'!E48</f>
        <v>1217806990</v>
      </c>
      <c r="F48" s="124">
        <f>'Jan25'!F48+'Feb25'!F48+'Mar25'!F48+'Apr25'!F48+'May25'!F48+June25!F48+July25!F48+'Aug25'!F48+'Sep25'!F48+'Oct25'!F48+'Nov25'!F48+'Dec25'!F48</f>
        <v>574830802</v>
      </c>
      <c r="G48" s="124">
        <f>'Jan25'!G48+'Feb25'!G48+'Mar25'!G48+'Apr25'!G48+'May25'!G48+June25!G48+July25!G48+'Aug25'!G48+'Sep25'!G48+'Oct25'!G48+'Nov25'!G48+'Dec25'!G48</f>
        <v>7377956</v>
      </c>
      <c r="H48" s="124">
        <f>'Jan25'!H48+'Feb25'!H48+'Mar25'!H48+'Apr25'!H48+'May25'!H48+June25!H48+July25!H48+'Aug25'!H48+'Sep25'!H48+'Oct25'!H48+'Nov25'!H48+'Dec25'!H48</f>
        <v>1890414240.9633334</v>
      </c>
    </row>
    <row r="49" spans="1:8">
      <c r="A49" s="64" t="s">
        <v>28</v>
      </c>
      <c r="B49" s="126"/>
      <c r="C49" s="127"/>
      <c r="D49" s="120"/>
      <c r="E49" s="116"/>
      <c r="F49" s="128"/>
      <c r="G49" s="116"/>
      <c r="H49" s="118"/>
    </row>
    <row r="50" spans="1:8">
      <c r="A50" s="64" t="s">
        <v>63</v>
      </c>
      <c r="B50" s="10" t="s">
        <v>142</v>
      </c>
      <c r="C50" s="129"/>
      <c r="D50" s="35"/>
      <c r="E50" s="36"/>
      <c r="F50" s="35">
        <f>F18</f>
        <v>38653484</v>
      </c>
      <c r="G50" s="36"/>
      <c r="H50" s="94"/>
    </row>
    <row r="51" spans="1:8">
      <c r="A51" s="68"/>
      <c r="B51" s="10" t="s">
        <v>143</v>
      </c>
      <c r="C51" s="129"/>
      <c r="D51" s="35"/>
      <c r="E51" s="36"/>
      <c r="F51" s="35">
        <v>0</v>
      </c>
      <c r="G51" s="36"/>
      <c r="H51" s="94"/>
    </row>
    <row r="52" spans="1:8">
      <c r="A52" s="68"/>
      <c r="B52" s="5" t="s">
        <v>144</v>
      </c>
      <c r="C52" s="129"/>
      <c r="D52" s="128"/>
      <c r="E52" s="116"/>
      <c r="F52" s="128">
        <f>F50-F51</f>
        <v>38653484</v>
      </c>
      <c r="G52" s="116"/>
      <c r="H52" s="118"/>
    </row>
  </sheetData>
  <mergeCells count="1">
    <mergeCell ref="F11:G11"/>
  </mergeCells>
  <pageMargins left="0.7" right="0.7" top="0.5" bottom="0.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Jan25</vt:lpstr>
      <vt:lpstr>Feb25</vt:lpstr>
      <vt:lpstr>Mar25</vt:lpstr>
      <vt:lpstr>Apr25</vt:lpstr>
      <vt:lpstr>May25</vt:lpstr>
      <vt:lpstr>June25</vt:lpstr>
      <vt:lpstr>July25</vt:lpstr>
      <vt:lpstr>Aug25</vt:lpstr>
      <vt:lpstr>Sep25</vt:lpstr>
      <vt:lpstr>Oct25</vt:lpstr>
      <vt:lpstr>Nov25</vt:lpstr>
      <vt:lpstr>Dec25</vt:lpstr>
      <vt:lpstr>551m2025</vt:lpstr>
      <vt:lpstr>'Mar25'!Print_Area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2023-10-20T18:57:29Z</cp:lastPrinted>
  <dcterms:created xsi:type="dcterms:W3CDTF">2017-03-16T18:17:32Z</dcterms:created>
  <dcterms:modified xsi:type="dcterms:W3CDTF">2026-09-18T20:28:07Z</dcterms:modified>
</cp:coreProperties>
</file>