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Archive-551m\"/>
    </mc:Choice>
  </mc:AlternateContent>
  <xr:revisionPtr revIDLastSave="0" documentId="13_ncr:1_{3AA58931-7C40-4EEF-9EA2-47EAAD97C8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24" sheetId="1" r:id="rId1"/>
    <sheet name="Feb24" sheetId="2" r:id="rId2"/>
    <sheet name="Mar24" sheetId="3" r:id="rId3"/>
    <sheet name="Apr24" sheetId="14" r:id="rId4"/>
    <sheet name="May24" sheetId="15" r:id="rId5"/>
    <sheet name="June24" sheetId="16" r:id="rId6"/>
    <sheet name="July24" sheetId="17" r:id="rId7"/>
    <sheet name="Aug24" sheetId="18" r:id="rId8"/>
    <sheet name="Sep24" sheetId="19" r:id="rId9"/>
    <sheet name="Oct24" sheetId="20" r:id="rId10"/>
    <sheet name="Nov24" sheetId="21" r:id="rId11"/>
    <sheet name="Dec24" sheetId="22" r:id="rId12"/>
    <sheet name="551m2024" sheetId="13" r:id="rId13"/>
  </sheets>
  <definedNames>
    <definedName name="_xlnm.Print_Area" localSheetId="2">'Mar24'!$A$1:$H$124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13" l="1"/>
  <c r="F52" i="13"/>
  <c r="H19" i="20"/>
  <c r="F14" i="3" l="1"/>
  <c r="H14" i="2"/>
  <c r="F14" i="1"/>
  <c r="H14" i="1"/>
  <c r="D14" i="1"/>
  <c r="E14" i="1"/>
  <c r="F14" i="22" l="1"/>
  <c r="G14" i="22"/>
  <c r="F14" i="21"/>
  <c r="G14" i="21"/>
  <c r="F14" i="20"/>
  <c r="G14" i="20"/>
  <c r="F14" i="19"/>
  <c r="G14" i="19"/>
  <c r="F14" i="18"/>
  <c r="G14" i="18"/>
  <c r="F14" i="17"/>
  <c r="G14" i="17"/>
  <c r="F14" i="16"/>
  <c r="G14" i="16"/>
  <c r="F14" i="15"/>
  <c r="G14" i="15"/>
  <c r="F14" i="14"/>
  <c r="G14" i="14"/>
  <c r="G14" i="3"/>
  <c r="F14" i="2"/>
  <c r="G14" i="2"/>
  <c r="G14" i="1"/>
  <c r="F85" i="22"/>
  <c r="F85" i="19" l="1"/>
  <c r="F85" i="16" l="1"/>
  <c r="D14" i="15" l="1"/>
  <c r="D14" i="14" l="1"/>
  <c r="F85" i="3" l="1"/>
  <c r="D14" i="2" l="1"/>
  <c r="D14" i="22" l="1"/>
  <c r="F47" i="22" l="1"/>
  <c r="F91" i="19" l="1"/>
  <c r="F85" i="18"/>
  <c r="F85" i="17"/>
  <c r="E14" i="17" l="1"/>
  <c r="D47" i="19"/>
  <c r="G36" i="13" l="1"/>
  <c r="F36" i="13"/>
  <c r="D36" i="13"/>
  <c r="G35" i="13"/>
  <c r="F35" i="13"/>
  <c r="E35" i="13"/>
  <c r="D35" i="13"/>
  <c r="G34" i="13"/>
  <c r="F34" i="13"/>
  <c r="E34" i="13"/>
  <c r="D34" i="13"/>
  <c r="G33" i="13"/>
  <c r="F33" i="13"/>
  <c r="E33" i="13"/>
  <c r="D33" i="13"/>
  <c r="G32" i="13"/>
  <c r="F32" i="13"/>
  <c r="E32" i="13"/>
  <c r="D32" i="13"/>
  <c r="G31" i="13"/>
  <c r="F31" i="13"/>
  <c r="E31" i="13"/>
  <c r="D31" i="13"/>
  <c r="G30" i="13"/>
  <c r="E30" i="13"/>
  <c r="D30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B87" i="22"/>
  <c r="H72" i="22"/>
  <c r="H71" i="22"/>
  <c r="H70" i="22"/>
  <c r="H69" i="22"/>
  <c r="H68" i="22"/>
  <c r="H67" i="22"/>
  <c r="G47" i="22"/>
  <c r="E47" i="22"/>
  <c r="D47" i="22"/>
  <c r="H39" i="22"/>
  <c r="H38" i="22"/>
  <c r="H37" i="22"/>
  <c r="H36" i="22"/>
  <c r="H35" i="22"/>
  <c r="H34" i="22"/>
  <c r="H33" i="22"/>
  <c r="H32" i="22"/>
  <c r="H31" i="22"/>
  <c r="H30" i="22"/>
  <c r="G28" i="22"/>
  <c r="G29" i="22" s="1"/>
  <c r="F28" i="22"/>
  <c r="E28" i="22"/>
  <c r="D28" i="22"/>
  <c r="H27" i="22"/>
  <c r="H26" i="22"/>
  <c r="H25" i="22"/>
  <c r="H24" i="22"/>
  <c r="H23" i="22"/>
  <c r="H22" i="22"/>
  <c r="H21" i="22"/>
  <c r="H20" i="22"/>
  <c r="H19" i="22"/>
  <c r="G91" i="22"/>
  <c r="E14" i="22"/>
  <c r="B87" i="21"/>
  <c r="F85" i="21"/>
  <c r="H72" i="21"/>
  <c r="H71" i="21"/>
  <c r="H70" i="21"/>
  <c r="H69" i="21"/>
  <c r="H68" i="21"/>
  <c r="H67" i="21"/>
  <c r="G47" i="21"/>
  <c r="F47" i="21"/>
  <c r="E47" i="21"/>
  <c r="D47" i="21"/>
  <c r="H39" i="21"/>
  <c r="H38" i="21"/>
  <c r="H37" i="21"/>
  <c r="H36" i="21"/>
  <c r="H35" i="21"/>
  <c r="H34" i="21"/>
  <c r="H33" i="21"/>
  <c r="H32" i="21"/>
  <c r="H31" i="21"/>
  <c r="H30" i="21"/>
  <c r="G28" i="21"/>
  <c r="F28" i="21"/>
  <c r="E28" i="21"/>
  <c r="D28" i="21"/>
  <c r="H27" i="21"/>
  <c r="H26" i="21"/>
  <c r="H25" i="21"/>
  <c r="H24" i="21"/>
  <c r="H23" i="21"/>
  <c r="H22" i="21"/>
  <c r="H21" i="21"/>
  <c r="H20" i="21"/>
  <c r="H19" i="21"/>
  <c r="G91" i="21"/>
  <c r="F91" i="21"/>
  <c r="E14" i="21"/>
  <c r="D14" i="21"/>
  <c r="B87" i="20"/>
  <c r="F85" i="20"/>
  <c r="H72" i="20"/>
  <c r="H71" i="20"/>
  <c r="H70" i="20"/>
  <c r="H69" i="20"/>
  <c r="H68" i="20"/>
  <c r="H67" i="20"/>
  <c r="G47" i="20"/>
  <c r="E47" i="20"/>
  <c r="D47" i="20"/>
  <c r="H39" i="20"/>
  <c r="H38" i="20"/>
  <c r="H37" i="20"/>
  <c r="H36" i="20"/>
  <c r="H35" i="20"/>
  <c r="H34" i="20"/>
  <c r="H33" i="20"/>
  <c r="H32" i="20"/>
  <c r="H31" i="20"/>
  <c r="G28" i="20"/>
  <c r="F28" i="20"/>
  <c r="E28" i="20"/>
  <c r="D28" i="20"/>
  <c r="H27" i="20"/>
  <c r="H26" i="20"/>
  <c r="H25" i="20"/>
  <c r="H24" i="20"/>
  <c r="H23" i="20"/>
  <c r="H22" i="20"/>
  <c r="H21" i="20"/>
  <c r="H20" i="20"/>
  <c r="G91" i="20"/>
  <c r="F91" i="20"/>
  <c r="E14" i="20"/>
  <c r="D14" i="20"/>
  <c r="B87" i="19"/>
  <c r="H72" i="19"/>
  <c r="H71" i="19"/>
  <c r="H70" i="19"/>
  <c r="H69" i="19"/>
  <c r="H68" i="19"/>
  <c r="H67" i="19"/>
  <c r="G47" i="19"/>
  <c r="F47" i="19"/>
  <c r="H39" i="19"/>
  <c r="H38" i="19"/>
  <c r="H37" i="19"/>
  <c r="H35" i="19"/>
  <c r="H34" i="19"/>
  <c r="H33" i="19"/>
  <c r="H32" i="19"/>
  <c r="H31" i="19"/>
  <c r="H30" i="19"/>
  <c r="G28" i="19"/>
  <c r="G29" i="19" s="1"/>
  <c r="F28" i="19"/>
  <c r="F29" i="19" s="1"/>
  <c r="E28" i="19"/>
  <c r="D28" i="19"/>
  <c r="H27" i="19"/>
  <c r="H26" i="19"/>
  <c r="H25" i="19"/>
  <c r="H24" i="19"/>
  <c r="H23" i="19"/>
  <c r="H22" i="19"/>
  <c r="H21" i="19"/>
  <c r="H20" i="19"/>
  <c r="H19" i="19"/>
  <c r="G91" i="19"/>
  <c r="H91" i="19" s="1"/>
  <c r="E14" i="19"/>
  <c r="D14" i="19"/>
  <c r="B87" i="18"/>
  <c r="H72" i="18"/>
  <c r="H71" i="18"/>
  <c r="H70" i="18"/>
  <c r="H69" i="18"/>
  <c r="H68" i="18"/>
  <c r="H67" i="18"/>
  <c r="G47" i="18"/>
  <c r="F47" i="18"/>
  <c r="E47" i="18"/>
  <c r="D47" i="18"/>
  <c r="H39" i="18"/>
  <c r="H38" i="18"/>
  <c r="H37" i="18"/>
  <c r="H35" i="18"/>
  <c r="H34" i="18"/>
  <c r="H33" i="18"/>
  <c r="H32" i="18"/>
  <c r="H31" i="18"/>
  <c r="H30" i="18"/>
  <c r="G28" i="18"/>
  <c r="F28" i="18"/>
  <c r="E28" i="18"/>
  <c r="D28" i="18"/>
  <c r="H27" i="18"/>
  <c r="H26" i="18"/>
  <c r="H25" i="18"/>
  <c r="H24" i="18"/>
  <c r="H23" i="18"/>
  <c r="H22" i="18"/>
  <c r="H21" i="18"/>
  <c r="H20" i="18"/>
  <c r="H19" i="18"/>
  <c r="G91" i="18"/>
  <c r="F91" i="18"/>
  <c r="E14" i="18"/>
  <c r="D14" i="18"/>
  <c r="G48" i="19" l="1"/>
  <c r="G57" i="19" s="1"/>
  <c r="G48" i="22"/>
  <c r="G57" i="22" s="1"/>
  <c r="H14" i="19"/>
  <c r="H14" i="22"/>
  <c r="H91" i="21"/>
  <c r="H47" i="21"/>
  <c r="G29" i="20"/>
  <c r="G48" i="20" s="1"/>
  <c r="G57" i="20" s="1"/>
  <c r="H91" i="20"/>
  <c r="H91" i="18"/>
  <c r="H14" i="18"/>
  <c r="F91" i="22"/>
  <c r="H91" i="22" s="1"/>
  <c r="H14" i="20"/>
  <c r="G29" i="21"/>
  <c r="G48" i="21" s="1"/>
  <c r="G57" i="21" s="1"/>
  <c r="D29" i="20"/>
  <c r="D48" i="20" s="1"/>
  <c r="D57" i="20" s="1"/>
  <c r="E29" i="20"/>
  <c r="E48" i="20" s="1"/>
  <c r="E57" i="20" s="1"/>
  <c r="E29" i="19"/>
  <c r="D29" i="19"/>
  <c r="D48" i="19" s="1"/>
  <c r="D57" i="19" s="1"/>
  <c r="E29" i="18"/>
  <c r="E48" i="18" s="1"/>
  <c r="E57" i="18" s="1"/>
  <c r="G29" i="18"/>
  <c r="G48" i="18" s="1"/>
  <c r="G57" i="18" s="1"/>
  <c r="D29" i="21"/>
  <c r="D48" i="21" s="1"/>
  <c r="D57" i="21" s="1"/>
  <c r="E29" i="22"/>
  <c r="H28" i="22"/>
  <c r="D29" i="22"/>
  <c r="D48" i="22" s="1"/>
  <c r="D57" i="22" s="1"/>
  <c r="E29" i="21"/>
  <c r="E48" i="21" s="1"/>
  <c r="E57" i="21" s="1"/>
  <c r="H14" i="21"/>
  <c r="H28" i="21"/>
  <c r="H28" i="20"/>
  <c r="H28" i="19"/>
  <c r="H28" i="18"/>
  <c r="D29" i="18"/>
  <c r="H47" i="22"/>
  <c r="E84" i="21"/>
  <c r="E87" i="21" s="1"/>
  <c r="F29" i="21"/>
  <c r="F48" i="21" s="1"/>
  <c r="F57" i="21" s="1"/>
  <c r="E84" i="22"/>
  <c r="E87" i="22" s="1"/>
  <c r="F29" i="22"/>
  <c r="E84" i="20"/>
  <c r="E87" i="20" s="1"/>
  <c r="E84" i="19"/>
  <c r="E87" i="19" s="1"/>
  <c r="F29" i="20"/>
  <c r="E84" i="18"/>
  <c r="E87" i="18" s="1"/>
  <c r="F29" i="18"/>
  <c r="H29" i="19" l="1"/>
  <c r="H29" i="18"/>
  <c r="F48" i="22"/>
  <c r="F57" i="22" s="1"/>
  <c r="F84" i="22"/>
  <c r="F87" i="22" s="1"/>
  <c r="H29" i="22"/>
  <c r="H29" i="20"/>
  <c r="F84" i="19"/>
  <c r="F87" i="19" s="1"/>
  <c r="H29" i="21"/>
  <c r="F48" i="19"/>
  <c r="F57" i="19" s="1"/>
  <c r="F48" i="18"/>
  <c r="F57" i="18" s="1"/>
  <c r="E48" i="22"/>
  <c r="E57" i="22" s="1"/>
  <c r="D48" i="18"/>
  <c r="D57" i="18" s="1"/>
  <c r="H48" i="21"/>
  <c r="H57" i="21" s="1"/>
  <c r="F84" i="21"/>
  <c r="F87" i="21" s="1"/>
  <c r="F84" i="20"/>
  <c r="F87" i="20" s="1"/>
  <c r="F84" i="18"/>
  <c r="F87" i="18" s="1"/>
  <c r="H48" i="22" l="1"/>
  <c r="H57" i="22" s="1"/>
  <c r="H48" i="18"/>
  <c r="H57" i="18" s="1"/>
  <c r="B87" i="17"/>
  <c r="H72" i="17"/>
  <c r="H71" i="17"/>
  <c r="H70" i="17"/>
  <c r="H69" i="17"/>
  <c r="H68" i="17"/>
  <c r="H67" i="17"/>
  <c r="G47" i="17"/>
  <c r="E47" i="17"/>
  <c r="D47" i="17"/>
  <c r="H39" i="17"/>
  <c r="H38" i="17"/>
  <c r="H37" i="17"/>
  <c r="H36" i="17"/>
  <c r="H35" i="17"/>
  <c r="H34" i="17"/>
  <c r="H33" i="17"/>
  <c r="H32" i="17"/>
  <c r="H31" i="17"/>
  <c r="G28" i="17"/>
  <c r="F28" i="17"/>
  <c r="F29" i="17" s="1"/>
  <c r="E28" i="17"/>
  <c r="D28" i="17"/>
  <c r="H27" i="17"/>
  <c r="H26" i="17"/>
  <c r="H25" i="17"/>
  <c r="H24" i="17"/>
  <c r="H23" i="17"/>
  <c r="H22" i="17"/>
  <c r="H21" i="17"/>
  <c r="H20" i="17"/>
  <c r="H19" i="17"/>
  <c r="G91" i="17"/>
  <c r="F91" i="17"/>
  <c r="D14" i="17"/>
  <c r="H91" i="17" l="1"/>
  <c r="D29" i="17"/>
  <c r="D48" i="17" s="1"/>
  <c r="D57" i="17" s="1"/>
  <c r="E29" i="17"/>
  <c r="E48" i="17" s="1"/>
  <c r="E57" i="17" s="1"/>
  <c r="H28" i="17"/>
  <c r="E84" i="17"/>
  <c r="E87" i="17" s="1"/>
  <c r="H14" i="17"/>
  <c r="G29" i="17"/>
  <c r="G48" i="17" s="1"/>
  <c r="G57" i="17" s="1"/>
  <c r="H29" i="17" l="1"/>
  <c r="F84" i="17"/>
  <c r="F87" i="17" s="1"/>
  <c r="B87" i="16" l="1"/>
  <c r="H72" i="16"/>
  <c r="H71" i="16"/>
  <c r="H70" i="16"/>
  <c r="H69" i="16"/>
  <c r="H68" i="16"/>
  <c r="H67" i="16"/>
  <c r="G47" i="16"/>
  <c r="F47" i="16"/>
  <c r="E47" i="16"/>
  <c r="D47" i="16"/>
  <c r="H39" i="16"/>
  <c r="H38" i="16"/>
  <c r="H37" i="16"/>
  <c r="H36" i="16"/>
  <c r="H35" i="16"/>
  <c r="H34" i="16"/>
  <c r="H33" i="16"/>
  <c r="H32" i="16"/>
  <c r="H31" i="16"/>
  <c r="H30" i="16"/>
  <c r="G28" i="16"/>
  <c r="F28" i="16"/>
  <c r="E28" i="16"/>
  <c r="D28" i="16"/>
  <c r="H27" i="16"/>
  <c r="H26" i="16"/>
  <c r="H25" i="16"/>
  <c r="H24" i="16"/>
  <c r="H23" i="16"/>
  <c r="H22" i="16"/>
  <c r="H21" i="16"/>
  <c r="H20" i="16"/>
  <c r="H19" i="16"/>
  <c r="G91" i="16"/>
  <c r="F91" i="16"/>
  <c r="E14" i="16"/>
  <c r="D14" i="16"/>
  <c r="H47" i="16" l="1"/>
  <c r="E29" i="16"/>
  <c r="E48" i="16" s="1"/>
  <c r="E57" i="16" s="1"/>
  <c r="H28" i="16"/>
  <c r="D29" i="16"/>
  <c r="D48" i="16" s="1"/>
  <c r="D57" i="16" s="1"/>
  <c r="H91" i="16"/>
  <c r="H14" i="16"/>
  <c r="E84" i="16"/>
  <c r="E87" i="16" s="1"/>
  <c r="F29" i="16"/>
  <c r="F48" i="16" s="1"/>
  <c r="F57" i="16" s="1"/>
  <c r="G29" i="16"/>
  <c r="G48" i="16" s="1"/>
  <c r="G57" i="16" s="1"/>
  <c r="H29" i="16" l="1"/>
  <c r="H48" i="16"/>
  <c r="H57" i="16" s="1"/>
  <c r="F84" i="16"/>
  <c r="F87" i="16" s="1"/>
  <c r="B87" i="14"/>
  <c r="F85" i="14"/>
  <c r="H72" i="14"/>
  <c r="H71" i="14"/>
  <c r="H70" i="14"/>
  <c r="H69" i="14"/>
  <c r="H68" i="14"/>
  <c r="H67" i="14"/>
  <c r="G47" i="14"/>
  <c r="E47" i="14"/>
  <c r="D47" i="14"/>
  <c r="H39" i="14"/>
  <c r="H38" i="14"/>
  <c r="H37" i="14"/>
  <c r="H36" i="14"/>
  <c r="H35" i="14"/>
  <c r="H34" i="14"/>
  <c r="H33" i="14"/>
  <c r="H32" i="14"/>
  <c r="H31" i="14"/>
  <c r="G28" i="14"/>
  <c r="F28" i="14"/>
  <c r="E28" i="14"/>
  <c r="D28" i="14"/>
  <c r="H27" i="14"/>
  <c r="H26" i="14"/>
  <c r="H25" i="14"/>
  <c r="H24" i="14"/>
  <c r="H23" i="14"/>
  <c r="H22" i="14"/>
  <c r="H21" i="14"/>
  <c r="H20" i="14"/>
  <c r="H19" i="14"/>
  <c r="G91" i="14"/>
  <c r="F91" i="14"/>
  <c r="E14" i="14"/>
  <c r="B87" i="15"/>
  <c r="F85" i="15"/>
  <c r="H72" i="15"/>
  <c r="H71" i="15"/>
  <c r="H70" i="15"/>
  <c r="H69" i="15"/>
  <c r="H68" i="15"/>
  <c r="H67" i="15"/>
  <c r="G47" i="15"/>
  <c r="F47" i="15"/>
  <c r="E47" i="15"/>
  <c r="D47" i="15"/>
  <c r="H39" i="15"/>
  <c r="H38" i="15"/>
  <c r="H37" i="15"/>
  <c r="H35" i="15"/>
  <c r="H34" i="15"/>
  <c r="H33" i="15"/>
  <c r="H32" i="15"/>
  <c r="H31" i="15"/>
  <c r="H30" i="15"/>
  <c r="G28" i="15"/>
  <c r="F28" i="15"/>
  <c r="E28" i="15"/>
  <c r="D28" i="15"/>
  <c r="H27" i="15"/>
  <c r="H26" i="15"/>
  <c r="H25" i="15"/>
  <c r="H24" i="15"/>
  <c r="H23" i="15"/>
  <c r="H22" i="15"/>
  <c r="H21" i="15"/>
  <c r="H20" i="15"/>
  <c r="H19" i="15"/>
  <c r="G91" i="15"/>
  <c r="F91" i="15"/>
  <c r="E14" i="15"/>
  <c r="H36" i="15" l="1"/>
  <c r="H47" i="15" s="1"/>
  <c r="H91" i="14"/>
  <c r="E29" i="14"/>
  <c r="E48" i="14" s="1"/>
  <c r="E57" i="14" s="1"/>
  <c r="D29" i="14"/>
  <c r="D48" i="14" s="1"/>
  <c r="D57" i="14" s="1"/>
  <c r="H28" i="14"/>
  <c r="F29" i="14"/>
  <c r="G29" i="14"/>
  <c r="G48" i="14" s="1"/>
  <c r="G57" i="14" s="1"/>
  <c r="E84" i="14"/>
  <c r="E87" i="14" s="1"/>
  <c r="H14" i="14"/>
  <c r="H29" i="14" s="1"/>
  <c r="H91" i="15"/>
  <c r="G29" i="15"/>
  <c r="G48" i="15" s="1"/>
  <c r="F29" i="15"/>
  <c r="F48" i="15" s="1"/>
  <c r="D29" i="15"/>
  <c r="D48" i="15" s="1"/>
  <c r="E29" i="15"/>
  <c r="E48" i="15" s="1"/>
  <c r="H28" i="15"/>
  <c r="E84" i="15"/>
  <c r="E87" i="15" s="1"/>
  <c r="H14" i="15"/>
  <c r="G57" i="15" l="1"/>
  <c r="F57" i="15"/>
  <c r="E57" i="15"/>
  <c r="D57" i="15"/>
  <c r="F84" i="14"/>
  <c r="F87" i="14" s="1"/>
  <c r="F84" i="15"/>
  <c r="F87" i="15" s="1"/>
  <c r="H48" i="15"/>
  <c r="H29" i="15"/>
  <c r="H57" i="15" l="1"/>
  <c r="D47" i="3"/>
  <c r="E47" i="3"/>
  <c r="D47" i="2" l="1"/>
  <c r="D28" i="3"/>
  <c r="D28" i="2"/>
  <c r="D28" i="1"/>
  <c r="D28" i="13" l="1"/>
  <c r="F85" i="1"/>
  <c r="F18" i="13" l="1"/>
  <c r="F85" i="2" l="1"/>
  <c r="D14" i="3" l="1"/>
  <c r="D29" i="3" s="1"/>
  <c r="D48" i="3" s="1"/>
  <c r="D57" i="3" l="1"/>
  <c r="B87" i="3" l="1"/>
  <c r="H72" i="3"/>
  <c r="H71" i="3"/>
  <c r="H70" i="3"/>
  <c r="H69" i="3"/>
  <c r="H68" i="3"/>
  <c r="H67" i="3"/>
  <c r="G47" i="3"/>
  <c r="H39" i="3"/>
  <c r="H38" i="3"/>
  <c r="H37" i="3"/>
  <c r="H35" i="3"/>
  <c r="H34" i="3"/>
  <c r="H33" i="3"/>
  <c r="H32" i="3"/>
  <c r="H31" i="3"/>
  <c r="G28" i="3"/>
  <c r="F28" i="3"/>
  <c r="F29" i="3" s="1"/>
  <c r="E28" i="3"/>
  <c r="H27" i="3"/>
  <c r="H26" i="3"/>
  <c r="H25" i="3"/>
  <c r="H24" i="3"/>
  <c r="H23" i="3"/>
  <c r="H22" i="3"/>
  <c r="H21" i="3"/>
  <c r="H20" i="3"/>
  <c r="H19" i="3"/>
  <c r="E14" i="3"/>
  <c r="E84" i="3" s="1"/>
  <c r="F91" i="3" l="1"/>
  <c r="E29" i="3"/>
  <c r="E48" i="3" s="1"/>
  <c r="E57" i="3" s="1"/>
  <c r="G29" i="3"/>
  <c r="G48" i="3" s="1"/>
  <c r="G57" i="3" s="1"/>
  <c r="H28" i="3"/>
  <c r="E87" i="3"/>
  <c r="H14" i="3"/>
  <c r="G91" i="3"/>
  <c r="D29" i="2"/>
  <c r="D48" i="2" s="1"/>
  <c r="F84" i="3" l="1"/>
  <c r="F87" i="3" s="1"/>
  <c r="H91" i="3"/>
  <c r="H29" i="3"/>
  <c r="B87" i="2"/>
  <c r="H72" i="2"/>
  <c r="H71" i="2"/>
  <c r="H70" i="2"/>
  <c r="H69" i="2"/>
  <c r="H68" i="2"/>
  <c r="H67" i="2"/>
  <c r="G47" i="2"/>
  <c r="E47" i="2"/>
  <c r="H39" i="2"/>
  <c r="H38" i="2"/>
  <c r="H37" i="2"/>
  <c r="H35" i="2"/>
  <c r="H34" i="2"/>
  <c r="H33" i="2"/>
  <c r="H32" i="2"/>
  <c r="H31" i="2"/>
  <c r="G28" i="2"/>
  <c r="F28" i="2"/>
  <c r="E28" i="2"/>
  <c r="H27" i="2"/>
  <c r="H26" i="2"/>
  <c r="H25" i="2"/>
  <c r="H24" i="2"/>
  <c r="H23" i="2"/>
  <c r="H22" i="2"/>
  <c r="H21" i="2"/>
  <c r="H20" i="2"/>
  <c r="H19" i="2"/>
  <c r="G91" i="2"/>
  <c r="F91" i="2"/>
  <c r="E14" i="2"/>
  <c r="E14" i="13" s="1"/>
  <c r="E29" i="2" l="1"/>
  <c r="E84" i="2"/>
  <c r="E87" i="2" s="1"/>
  <c r="H91" i="2"/>
  <c r="H28" i="2"/>
  <c r="F29" i="2"/>
  <c r="G29" i="2"/>
  <c r="G48" i="2" s="1"/>
  <c r="G57" i="2" s="1"/>
  <c r="E48" i="2" l="1"/>
  <c r="E57" i="2" s="1"/>
  <c r="H29" i="2"/>
  <c r="F84" i="2"/>
  <c r="F87" i="2" s="1"/>
  <c r="D57" i="2"/>
  <c r="B87" i="1" l="1"/>
  <c r="H72" i="1"/>
  <c r="H71" i="1"/>
  <c r="H70" i="1"/>
  <c r="H69" i="1"/>
  <c r="H68" i="1"/>
  <c r="H67" i="1"/>
  <c r="G47" i="1"/>
  <c r="G47" i="13" s="1"/>
  <c r="E47" i="1"/>
  <c r="D47" i="1"/>
  <c r="D47" i="13" s="1"/>
  <c r="H39" i="1"/>
  <c r="H38" i="1"/>
  <c r="H37" i="1"/>
  <c r="H35" i="1"/>
  <c r="H35" i="13" s="1"/>
  <c r="H34" i="1"/>
  <c r="H34" i="13" s="1"/>
  <c r="H33" i="1"/>
  <c r="H33" i="13" s="1"/>
  <c r="H32" i="1"/>
  <c r="H32" i="13" s="1"/>
  <c r="H31" i="1"/>
  <c r="H31" i="13" s="1"/>
  <c r="G28" i="1"/>
  <c r="G28" i="13" s="1"/>
  <c r="F28" i="1"/>
  <c r="F28" i="13" s="1"/>
  <c r="E28" i="1"/>
  <c r="E28" i="13" s="1"/>
  <c r="H27" i="1"/>
  <c r="H26" i="1"/>
  <c r="H25" i="1"/>
  <c r="H24" i="1"/>
  <c r="H24" i="13" s="1"/>
  <c r="H23" i="1"/>
  <c r="H23" i="13" s="1"/>
  <c r="H22" i="1"/>
  <c r="H22" i="13" s="1"/>
  <c r="H21" i="1"/>
  <c r="H21" i="13" s="1"/>
  <c r="H20" i="1"/>
  <c r="H20" i="13" s="1"/>
  <c r="H19" i="1"/>
  <c r="H19" i="13" s="1"/>
  <c r="G14" i="13"/>
  <c r="F14" i="13"/>
  <c r="D29" i="1" l="1"/>
  <c r="D29" i="13" s="1"/>
  <c r="D14" i="13"/>
  <c r="G91" i="1"/>
  <c r="F91" i="1"/>
  <c r="H91" i="1" s="1"/>
  <c r="E84" i="1"/>
  <c r="E29" i="1"/>
  <c r="E29" i="13" s="1"/>
  <c r="H28" i="1"/>
  <c r="H28" i="13" s="1"/>
  <c r="F29" i="1"/>
  <c r="F29" i="13" s="1"/>
  <c r="G29" i="1"/>
  <c r="G29" i="13" s="1"/>
  <c r="H14" i="13"/>
  <c r="H36" i="1" l="1"/>
  <c r="G48" i="1"/>
  <c r="G48" i="13" s="1"/>
  <c r="E48" i="1"/>
  <c r="D48" i="1"/>
  <c r="D48" i="13" s="1"/>
  <c r="H29" i="1"/>
  <c r="H29" i="13" s="1"/>
  <c r="E87" i="1"/>
  <c r="F84" i="1"/>
  <c r="F87" i="1" s="1"/>
  <c r="G57" i="1" l="1"/>
  <c r="G58" i="1" s="1"/>
  <c r="G58" i="2" s="1"/>
  <c r="G58" i="3" s="1"/>
  <c r="E57" i="1"/>
  <c r="E58" i="1" s="1"/>
  <c r="E58" i="2" s="1"/>
  <c r="E58" i="3" s="1"/>
  <c r="D57" i="1"/>
  <c r="D58" i="1" s="1"/>
  <c r="D58" i="2" s="1"/>
  <c r="D58" i="3" s="1"/>
  <c r="E58" i="14" l="1"/>
  <c r="E58" i="15" s="1"/>
  <c r="E58" i="16" s="1"/>
  <c r="E58" i="17" s="1"/>
  <c r="E58" i="18" s="1"/>
  <c r="G58" i="14"/>
  <c r="G58" i="15" s="1"/>
  <c r="G58" i="16" s="1"/>
  <c r="G58" i="17" s="1"/>
  <c r="G58" i="18" s="1"/>
  <c r="G58" i="19" s="1"/>
  <c r="G58" i="20" s="1"/>
  <c r="G58" i="21" s="1"/>
  <c r="G58" i="22" s="1"/>
  <c r="D58" i="14"/>
  <c r="D58" i="15" s="1"/>
  <c r="D58" i="16" s="1"/>
  <c r="D58" i="17" s="1"/>
  <c r="D58" i="18" s="1"/>
  <c r="D58" i="19" s="1"/>
  <c r="D58" i="20" s="1"/>
  <c r="D58" i="21" s="1"/>
  <c r="D58" i="22" s="1"/>
  <c r="H36" i="18" l="1"/>
  <c r="H47" i="18" s="1"/>
  <c r="E47" i="19"/>
  <c r="E48" i="19" s="1"/>
  <c r="E47" i="13"/>
  <c r="E36" i="13"/>
  <c r="H36" i="19"/>
  <c r="H47" i="19" s="1"/>
  <c r="E57" i="19" l="1"/>
  <c r="E58" i="19" s="1"/>
  <c r="E58" i="20" s="1"/>
  <c r="E58" i="21" s="1"/>
  <c r="E58" i="22" s="1"/>
  <c r="H48" i="19"/>
  <c r="E48" i="13"/>
  <c r="H57" i="19" l="1"/>
  <c r="H36" i="2" l="1"/>
  <c r="F47" i="1"/>
  <c r="F48" i="1" s="1"/>
  <c r="F57" i="1" s="1"/>
  <c r="F58" i="1" s="1"/>
  <c r="H30" i="1"/>
  <c r="H47" i="1" s="1"/>
  <c r="H48" i="1" l="1"/>
  <c r="H57" i="1" l="1"/>
  <c r="H58" i="1" s="1"/>
  <c r="H36" i="3"/>
  <c r="H36" i="13" s="1"/>
  <c r="H30" i="3"/>
  <c r="H47" i="3"/>
  <c r="F47" i="3"/>
  <c r="F48" i="3" s="1"/>
  <c r="F57" i="3" l="1"/>
  <c r="H48" i="3"/>
  <c r="H57" i="3" s="1"/>
  <c r="F47" i="14"/>
  <c r="F48" i="14" s="1"/>
  <c r="H30" i="14"/>
  <c r="H47" i="14" s="1"/>
  <c r="F57" i="14" l="1"/>
  <c r="H48" i="14"/>
  <c r="H57" i="14" s="1"/>
  <c r="F47" i="17"/>
  <c r="F48" i="17"/>
  <c r="H48" i="17" s="1"/>
  <c r="H57" i="17" s="1"/>
  <c r="H30" i="17"/>
  <c r="H47" i="17" s="1"/>
  <c r="F57" i="17" l="1"/>
  <c r="F47" i="20"/>
  <c r="F48" i="20"/>
  <c r="H48" i="20" s="1"/>
  <c r="H57" i="20" s="1"/>
  <c r="F57" i="20"/>
  <c r="H30" i="20"/>
  <c r="H47" i="20" s="1"/>
  <c r="H30" i="2"/>
  <c r="H47" i="2" s="1"/>
  <c r="H47" i="13" s="1"/>
  <c r="H30" i="13"/>
  <c r="F47" i="2"/>
  <c r="F47" i="13" s="1"/>
  <c r="F48" i="2"/>
  <c r="F48" i="13" s="1"/>
  <c r="F30" i="13"/>
  <c r="H48" i="2" l="1"/>
  <c r="F57" i="2"/>
  <c r="F58" i="2" s="1"/>
  <c r="F58" i="3" s="1"/>
  <c r="F58" i="14" s="1"/>
  <c r="F58" i="15" s="1"/>
  <c r="F58" i="16" s="1"/>
  <c r="F58" i="17" s="1"/>
  <c r="F58" i="18" s="1"/>
  <c r="F58" i="19" s="1"/>
  <c r="F58" i="20" s="1"/>
  <c r="F58" i="21" s="1"/>
  <c r="F58" i="22" s="1"/>
  <c r="H57" i="2" l="1"/>
  <c r="H58" i="2" s="1"/>
  <c r="H58" i="3" s="1"/>
  <c r="H58" i="14" s="1"/>
  <c r="H58" i="15" s="1"/>
  <c r="H58" i="16" s="1"/>
  <c r="H58" i="17" s="1"/>
  <c r="H58" i="18" s="1"/>
  <c r="H58" i="19" s="1"/>
  <c r="H58" i="20" s="1"/>
  <c r="H58" i="21" s="1"/>
  <c r="H58" i="22" s="1"/>
  <c r="H48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D80A8A29-F4F1-4212-807A-E916A5528EF9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60DABBE9-2A5B-4526-9B62-C0A06F869E7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D88C5DC0-977E-4508-BBD0-9D86622442F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9BEC9E93-D59D-4974-A5A6-A0FE037C8EFD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B3F90061-4AA0-40BE-966D-344C21B89704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08C6871-278B-4C64-8A09-DF4DF832834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B7262D6-7F7D-44B5-9DFB-98F0E7AE56F6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C7AC66C0-2194-4F1E-B5ED-41E61167AE8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90FD24-AEEC-4B84-A96B-8F91A9F4F93C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1832AE4-C0D8-489E-9D73-546862AAB38C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1CA9D78C-45D1-4AFF-8477-41C7F7A54138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2245AD5-4D2D-4254-99ED-8631A005E27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42C2DA2A-C32F-4F43-A683-BF767FAD039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1BFD8EF-4010-41AC-918A-5653F1541D17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73990AFE-9414-464C-A31A-CB5464622021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EE24C26E-9352-4040-945A-3272DA06D4F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B4D8EFE-5BD5-4F49-93E7-3109DAEE48F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498CB0CE-8BBB-40CC-9F8C-7A6D25152CC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6DEC05E-984F-43C4-9D2E-74F06BB79CEE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E758FF1E-B6CC-4519-88DE-F7F557D13FC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8D3C4F-D3A2-41FD-93BC-BD0C26E0741D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8EFCE334-55B3-4A16-A141-F623B06961DA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738790-5D97-498B-B2AC-544A267138A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2E8F80A4-641F-42DF-ACE5-C4223F852009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1EF7DE4-4AFC-456B-82F2-5E4DA9C5EB8B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35FF6D-CD6D-4CBF-A3B2-B9CC69772C8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8572A1D-AF07-4659-A1F0-E315AF90C26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<sst xmlns="http://schemas.openxmlformats.org/spreadsheetml/2006/main" count="1741" uniqueCount="146">
  <si>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</si>
  <si>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</si>
  <si>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</si>
  <si>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</si>
  <si>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</si>
  <si>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</si>
  <si>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</si>
  <si>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</si>
  <si>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</si>
  <si>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</si>
  <si>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</si>
  <si>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</si>
  <si>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</si>
  <si>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</si>
  <si>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</si>
  <si>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</si>
  <si>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</si>
  <si>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</si>
  <si>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</si>
  <si>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</si>
  <si>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</si>
  <si>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</si>
  <si>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</si>
  <si>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</si>
  <si>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</si>
  <si>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</si>
  <si>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</si>
  <si>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</si>
  <si>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</si>
  <si>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</si>
  <si>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</si>
  <si>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</si>
  <si>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</si>
  <si>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</si>
  <si>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</si>
  <si>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</si>
  <si>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</si>
  <si>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</si>
  <si>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</si>
  <si>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</si>
  <si>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</si>
  <si>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</si>
  <si>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</si>
  <si>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</si>
  <si>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</si>
  <si>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</si>
  <si>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</si>
  <si>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</si>
  <si>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</si>
  <si>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</si>
  <si>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</si>
  <si>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</si>
  <si>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</si>
  <si>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</si>
  <si>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</si>
  <si>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</si>
  <si>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</si>
  <si>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</si>
  <si>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</si>
  <si>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</si>
  <si>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</si>
  <si>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</si>
  <si>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</si>
  <si>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</si>
  <si>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</si>
  <si>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</si>
  <si>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</si>
  <si>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</si>
  <si>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</si>
  <si>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</si>
  <si>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</si>
  <si>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</si>
  <si>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</si>
  <si>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</si>
  <si>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</si>
  <si>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</si>
  <si>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</si>
  <si>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</si>
  <si>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</si>
  <si>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</si>
  <si>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</si>
  <si>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</si>
  <si>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</si>
  <si>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</si>
  <si>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</si>
  <si>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</si>
  <si>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</si>
  <si>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</si>
  <si>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</si>
  <si>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</si>
  <si>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</si>
  <si>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</si>
  <si>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</si>
  <si>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</si>
  <si>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</si>
  <si>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</si>
  <si>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</si>
  <si>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</si>
  <si>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</si>
  <si>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</si>
  <si>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</si>
  <si>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</si>
  <si>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</si>
  <si>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</si>
  <si>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</si>
  <si>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</si>
  <si>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</si>
  <si>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</si>
  <si>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</si>
  <si>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</si>
  <si>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</si>
  <si>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</si>
  <si>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</si>
  <si>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</si>
  <si>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</si>
  <si>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</si>
  <si>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</si>
  <si>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</si>
  <si>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</si>
  <si>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</si>
  <si>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</si>
  <si>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</si>
  <si>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</si>
  <si>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</si>
  <si>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</si>
  <si>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</si>
  <si>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</si>
  <si>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</si>
  <si>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</si>
  <si>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</si>
  <si>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</si>
  <si>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</si>
  <si>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</si>
  <si>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</si>
  <si>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</si>
  <si>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</si>
  <si>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</si>
  <si>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</si>
  <si>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</si>
  <si>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</si>
  <si>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</si>
  <si>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</si>
  <si>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</si>
  <si>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</si>
  <si>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</si>
  <si>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>Mark Burghart, Secretary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</si>
</sst>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0;\(0\)"/>
    <numFmt numFmtId="165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sz val="10"/>
      <color rgb="FF0070C0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" fontId="2" fillId="0" borderId="0" applyFont="0" applyFill="0" applyBorder="0" applyAlignment="0" applyProtection="0"/>
    <xf numFmtId="8" fontId="2" fillId="0" borderId="0" applyFont="0" applyFill="0" applyBorder="0" applyAlignment="0" applyProtection="0"/>
  </cellStyleXfs>
  <cellXfs count="157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3" fontId="2" fillId="1" borderId="1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1" borderId="3" xfId="0" applyNumberFormat="1" applyFont="1" applyFill="1" applyBorder="1" applyAlignment="1">
      <alignment horizontal="left"/>
    </xf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9" fontId="2" fillId="0" borderId="11" xfId="2" applyFont="1" applyBorder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12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3" fontId="5" fillId="0" borderId="11" xfId="1" applyNumberFormat="1" applyFont="1" applyFill="1" applyBorder="1"/>
    <xf numFmtId="165" fontId="2" fillId="0" borderId="3" xfId="0" applyNumberFormat="1" applyFont="1" applyBorder="1" applyAlignment="1">
      <alignment horizontal="center" vertical="center"/>
    </xf>
    <xf numFmtId="3" fontId="5" fillId="0" borderId="0" xfId="1" applyNumberFormat="1" applyFont="1" applyFill="1" applyBorder="1" applyAlignment="1"/>
    <xf numFmtId="3" fontId="5" fillId="0" borderId="3" xfId="1" applyNumberFormat="1" applyFont="1" applyFill="1" applyBorder="1" applyAlignment="1"/>
    <xf numFmtId="3" fontId="2" fillId="0" borderId="0" xfId="1" applyNumberFormat="1" applyFont="1" applyFill="1" applyBorder="1" applyAlignment="1"/>
    <xf numFmtId="3" fontId="2" fillId="0" borderId="3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4" xfId="1" applyNumberFormat="1" applyFont="1" applyFill="1" applyBorder="1" applyAlignment="1"/>
    <xf numFmtId="3" fontId="2" fillId="0" borderId="5" xfId="1" applyNumberFormat="1" applyFont="1" applyFill="1" applyBorder="1" applyAlignment="1"/>
    <xf numFmtId="3" fontId="2" fillId="0" borderId="12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3" fontId="2" fillId="0" borderId="1" xfId="1" applyNumberFormat="1" applyFont="1" applyFill="1" applyBorder="1"/>
    <xf numFmtId="3" fontId="2" fillId="0" borderId="11" xfId="1" applyNumberFormat="1" applyFont="1" applyFill="1" applyBorder="1"/>
    <xf numFmtId="3" fontId="2" fillId="0" borderId="10" xfId="1" applyNumberFormat="1" applyFont="1" applyFill="1" applyBorder="1" applyAlignment="1"/>
    <xf numFmtId="3" fontId="4" fillId="0" borderId="10" xfId="1" applyNumberFormat="1" applyFont="1" applyFill="1" applyBorder="1" applyAlignment="1"/>
    <xf numFmtId="3" fontId="2" fillId="0" borderId="1" xfId="1" applyNumberFormat="1" applyFont="1" applyFill="1" applyBorder="1" applyAlignment="1">
      <alignment horizontal="center"/>
    </xf>
    <xf numFmtId="3" fontId="2" fillId="0" borderId="14" xfId="1" applyNumberFormat="1" applyFont="1" applyFill="1" applyBorder="1" applyAlignment="1">
      <alignment horizontal="center"/>
    </xf>
    <xf numFmtId="9" fontId="2" fillId="0" borderId="11" xfId="2" applyFont="1" applyFill="1" applyBorder="1"/>
    <xf numFmtId="3" fontId="5" fillId="0" borderId="12" xfId="0" applyNumberFormat="1" applyFont="1" applyBorder="1"/>
    <xf numFmtId="3" fontId="0" fillId="0" borderId="0" xfId="0" applyNumberFormat="1"/>
    <xf numFmtId="3" fontId="11" fillId="0" borderId="12" xfId="0" applyNumberFormat="1" applyFont="1" applyBorder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6">
    <cellStyle name="Comma" xfId="1" builtinId="3"/>
    <cellStyle name="Comma 2" xfId="4" xr:uid="{34888FC4-1BE8-44D1-99B9-4703697C35CF}"/>
    <cellStyle name="Currency 2" xfId="5" xr:uid="{C9B7E0F6-98FA-4EB9-947D-B9B8FFA2EDD3}"/>
    <cellStyle name="Normal" xfId="0" builtinId="0"/>
    <cellStyle name="Normal 2" xfId="3" xr:uid="{6CB29433-931D-4119-9E2A-E8D499487DF3}"/>
    <cellStyle name="Percent" xfId="2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H124"/>
  <sheetViews>
    <sheetView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M20" sqref="M20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122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136">
        <f>D15+D21+D22</f>
        <v>6775285</v>
      </c>
      <c r="E14" s="140">
        <f>E15+E21+E22</f>
        <v>95400507</v>
      </c>
      <c r="F14" s="140">
        <f>F15+F21</f>
        <v>43031933</v>
      </c>
      <c r="G14" s="140">
        <f t="shared" ref="G14" si="0">G15+G21+G22</f>
        <v>419877</v>
      </c>
      <c r="H14" s="37">
        <f>SUM(D14:G14)+F18</f>
        <v>146367535</v>
      </c>
    </row>
    <row r="15" spans="1:8" outlineLevel="1">
      <c r="A15" s="23"/>
      <c r="B15" s="38" t="s">
        <v>25</v>
      </c>
      <c r="C15" s="156"/>
      <c r="D15" s="134">
        <v>6526862</v>
      </c>
      <c r="E15" s="135">
        <v>95288154</v>
      </c>
      <c r="F15" s="136">
        <v>42958062</v>
      </c>
      <c r="G15" s="137">
        <v>418624</v>
      </c>
      <c r="H15" s="37"/>
    </row>
    <row r="16" spans="1:8" outlineLevel="1">
      <c r="A16" s="23"/>
      <c r="B16" s="38" t="s">
        <v>26</v>
      </c>
      <c r="C16" s="156"/>
      <c r="D16" s="134"/>
      <c r="E16" s="135"/>
      <c r="F16" s="134"/>
      <c r="G16" s="135"/>
      <c r="H16" s="37"/>
    </row>
    <row r="17" spans="1:8" outlineLevel="1">
      <c r="A17" s="23"/>
      <c r="B17" s="38" t="s">
        <v>27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138"/>
      <c r="E18" s="139"/>
      <c r="F18" s="138">
        <v>739933</v>
      </c>
      <c r="G18" s="139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156345</v>
      </c>
      <c r="E19" s="107">
        <v>2259934</v>
      </c>
      <c r="F19" s="56"/>
      <c r="G19" s="57"/>
      <c r="H19" s="37">
        <f t="shared" ref="H19:H27" si="1">SUM(D19:G19)</f>
        <v>2416279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56"/>
      <c r="G20" s="5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80566</v>
      </c>
      <c r="E21" s="107">
        <v>112353</v>
      </c>
      <c r="F21" s="49">
        <v>73871</v>
      </c>
      <c r="G21" s="52">
        <v>1253</v>
      </c>
      <c r="H21" s="53">
        <f t="shared" si="1"/>
        <v>268043</v>
      </c>
    </row>
    <row r="22" spans="1:8">
      <c r="A22" s="5"/>
      <c r="B22" s="54" t="s">
        <v>36</v>
      </c>
      <c r="C22" s="48">
        <v>24</v>
      </c>
      <c r="D22" s="108">
        <v>167857</v>
      </c>
      <c r="E22" s="109">
        <v>0</v>
      </c>
      <c r="F22" s="49"/>
      <c r="G22" s="50"/>
      <c r="H22" s="37">
        <f t="shared" si="1"/>
        <v>167857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103903.75000000006</v>
      </c>
      <c r="E24" s="109"/>
      <c r="F24" s="49"/>
      <c r="G24" s="50"/>
      <c r="H24" s="37">
        <f t="shared" si="1"/>
        <v>103903.75000000006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300864.24999999994</v>
      </c>
      <c r="E28" s="53">
        <f>SUM(E19:E23)-E24</f>
        <v>2372287</v>
      </c>
      <c r="F28" s="53">
        <f>SUM(F19:F23)-F24</f>
        <v>73871</v>
      </c>
      <c r="G28" s="53">
        <f>SUM(G19:G23)-G24</f>
        <v>1253</v>
      </c>
      <c r="H28" s="50">
        <f>SUM(H19:H23)-H24</f>
        <v>2748275.25</v>
      </c>
    </row>
    <row r="29" spans="1:8">
      <c r="A29" s="61" t="s">
        <v>43</v>
      </c>
      <c r="B29" s="62"/>
      <c r="C29" s="48">
        <v>40</v>
      </c>
      <c r="D29" s="49">
        <f>D14-D28</f>
        <v>6474420.75</v>
      </c>
      <c r="E29" s="63">
        <f>E14-E28</f>
        <v>93028220</v>
      </c>
      <c r="F29" s="50">
        <f>F14+F18-F28</f>
        <v>43697995</v>
      </c>
      <c r="G29" s="49">
        <f>G14-G28</f>
        <v>418624</v>
      </c>
      <c r="H29" s="50">
        <f>H14-H28</f>
        <v>143619259.75</v>
      </c>
    </row>
    <row r="30" spans="1:8">
      <c r="A30" s="23" t="s">
        <v>44</v>
      </c>
      <c r="B30" s="45" t="s">
        <v>45</v>
      </c>
      <c r="C30" s="33">
        <v>51</v>
      </c>
      <c r="D30" s="110">
        <v>46379</v>
      </c>
      <c r="E30" s="111">
        <v>33466</v>
      </c>
      <c r="F30" s="111">
        <v>57077</v>
      </c>
      <c r="G30" s="141"/>
      <c r="H30" s="37">
        <f t="shared" ref="H30:H39" si="2">SUM(D30:G30)</f>
        <v>136922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142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141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142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141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142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8498</v>
      </c>
      <c r="E36" s="109">
        <v>44147</v>
      </c>
      <c r="F36" s="109">
        <v>452039</v>
      </c>
      <c r="G36" s="141"/>
      <c r="H36" s="37">
        <f t="shared" si="2"/>
        <v>504684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54877</v>
      </c>
      <c r="E47" s="50">
        <f>SUM(E30:E41)</f>
        <v>77613</v>
      </c>
      <c r="F47" s="49">
        <f>SUM(F30:F41)</f>
        <v>509116</v>
      </c>
      <c r="G47" s="50">
        <f>SUM(G30:G41)</f>
        <v>0</v>
      </c>
      <c r="H47" s="37">
        <f>SUM(H30:H41)</f>
        <v>641606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6419543.75</v>
      </c>
      <c r="E48" s="50">
        <f>E29-E47</f>
        <v>92950607</v>
      </c>
      <c r="F48" s="49">
        <f>F29-F47</f>
        <v>43188879</v>
      </c>
      <c r="G48" s="50">
        <f>G29-G47</f>
        <v>418624</v>
      </c>
      <c r="H48" s="37">
        <f>SUM(D48:G48)</f>
        <v>142977653.75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6419543.75</v>
      </c>
      <c r="E57" s="59">
        <f>SUM(E48:E56)</f>
        <v>92950607</v>
      </c>
      <c r="F57" s="58">
        <f>SUM(F48:F56)</f>
        <v>43188879</v>
      </c>
      <c r="G57" s="59">
        <f>SUM(G48:G56)</f>
        <v>418624</v>
      </c>
      <c r="H57" s="67">
        <f>SUM(H48:H56)</f>
        <v>142977653.75</v>
      </c>
    </row>
    <row r="58" spans="1:8">
      <c r="A58" s="73"/>
      <c r="B58" s="74" t="s">
        <v>75</v>
      </c>
      <c r="C58" s="33"/>
      <c r="D58" s="58">
        <f>D57</f>
        <v>6419543.75</v>
      </c>
      <c r="E58" s="60">
        <f>E57</f>
        <v>92950607</v>
      </c>
      <c r="F58" s="59">
        <f>F57</f>
        <v>43188879</v>
      </c>
      <c r="G58" s="67">
        <f>G57</f>
        <v>418624</v>
      </c>
      <c r="H58" s="50">
        <f>H57</f>
        <v>142977653.75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January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s="117" customFormat="1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143">
        <f>D14+E14</f>
        <v>102175792</v>
      </c>
      <c r="F84" s="144">
        <f>(+F28+F29+G29)-(F85-F86)</f>
        <v>44190490</v>
      </c>
      <c r="G84" s="8"/>
      <c r="H84" s="95"/>
    </row>
    <row r="85" spans="1:8">
      <c r="A85" s="5"/>
      <c r="B85" s="6" t="s">
        <v>102</v>
      </c>
      <c r="C85" s="8"/>
      <c r="D85" s="8"/>
      <c r="E85" s="143"/>
      <c r="F85" s="144">
        <f>0/0.26</f>
        <v>0</v>
      </c>
      <c r="G85" s="8"/>
      <c r="H85" s="145"/>
    </row>
    <row r="86" spans="1:8">
      <c r="A86" s="5"/>
      <c r="B86" s="6" t="s">
        <v>103</v>
      </c>
      <c r="C86" s="8"/>
      <c r="D86" s="8"/>
      <c r="E86" s="143"/>
      <c r="F86" s="144"/>
      <c r="G86" s="8"/>
      <c r="H86" s="146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3">
        <f>(E84+E85)-E86</f>
        <v>102175792</v>
      </c>
      <c r="F87" s="144">
        <f>(F84+F85)-F86</f>
        <v>44190490</v>
      </c>
      <c r="G87" s="8"/>
      <c r="H87" s="145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47">
        <f>F14</f>
        <v>43031933</v>
      </c>
      <c r="G91" s="147">
        <f>G14</f>
        <v>419877</v>
      </c>
      <c r="H91" s="148">
        <f>F91+G91</f>
        <v>43451810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143"/>
      <c r="F99" s="149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H124"/>
  <sheetViews>
    <sheetView zoomScaleNormal="100"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G30" sqref="G30:G3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136">
        <f>D15+D21+D22</f>
        <v>7047146</v>
      </c>
      <c r="E14" s="140">
        <f>E15+E21+E22</f>
        <v>94695902</v>
      </c>
      <c r="F14" s="140">
        <f t="shared" ref="F14:G14" si="0">F15+F21+F22</f>
        <v>43414749</v>
      </c>
      <c r="G14" s="140">
        <f t="shared" si="0"/>
        <v>489158</v>
      </c>
      <c r="H14" s="37">
        <f>SUM(D14:G14)+F18</f>
        <v>153253823</v>
      </c>
    </row>
    <row r="15" spans="1:8" outlineLevel="1">
      <c r="A15" s="23"/>
      <c r="B15" s="38" t="s">
        <v>25</v>
      </c>
      <c r="C15" s="156"/>
      <c r="D15" s="134">
        <v>6565566</v>
      </c>
      <c r="E15" s="135">
        <v>94602019</v>
      </c>
      <c r="F15" s="136">
        <v>43373708</v>
      </c>
      <c r="G15" s="137">
        <v>478081</v>
      </c>
      <c r="H15" s="37"/>
    </row>
    <row r="16" spans="1:8" outlineLevel="1">
      <c r="A16" s="23"/>
      <c r="B16" s="38" t="s">
        <v>26</v>
      </c>
      <c r="C16" s="156"/>
      <c r="D16" s="134"/>
      <c r="E16" s="135"/>
      <c r="F16" s="134"/>
      <c r="G16" s="135"/>
      <c r="H16" s="37"/>
    </row>
    <row r="17" spans="1:8" outlineLevel="1">
      <c r="A17" s="23"/>
      <c r="B17" s="38" t="s">
        <v>27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138"/>
      <c r="E18" s="139"/>
      <c r="F18" s="138">
        <v>7606868</v>
      </c>
      <c r="G18" s="139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156708</v>
      </c>
      <c r="E19" s="107">
        <v>2235596</v>
      </c>
      <c r="F19" s="56"/>
      <c r="G19" s="57"/>
      <c r="H19" s="37">
        <f t="shared" ref="H19:H27" si="1">SUM(D19:G19)</f>
        <v>2392304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56"/>
      <c r="G20" s="5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55301</v>
      </c>
      <c r="E21" s="107">
        <v>93883</v>
      </c>
      <c r="F21" s="51">
        <v>41041</v>
      </c>
      <c r="G21" s="52">
        <v>11077</v>
      </c>
      <c r="H21" s="53">
        <f t="shared" si="1"/>
        <v>201302</v>
      </c>
    </row>
    <row r="22" spans="1:8">
      <c r="A22" s="5"/>
      <c r="B22" s="54" t="s">
        <v>36</v>
      </c>
      <c r="C22" s="48">
        <v>24</v>
      </c>
      <c r="D22" s="108">
        <v>426279</v>
      </c>
      <c r="E22" s="109">
        <v>0</v>
      </c>
      <c r="F22" s="49"/>
      <c r="G22" s="50"/>
      <c r="H22" s="37">
        <f t="shared" si="1"/>
        <v>426279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50">
        <v>26752.916666666675</v>
      </c>
      <c r="E24" s="109"/>
      <c r="F24" s="49"/>
      <c r="G24" s="50"/>
      <c r="H24" s="37">
        <f t="shared" si="1"/>
        <v>26752.916666666675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611535.08333333337</v>
      </c>
      <c r="E28" s="53">
        <f>SUM(E19:E23)-E24</f>
        <v>2329479</v>
      </c>
      <c r="F28" s="53">
        <f>SUM(F19:F23)-F24</f>
        <v>41041</v>
      </c>
      <c r="G28" s="53">
        <f>SUM(G19:G23)-G24</f>
        <v>11077</v>
      </c>
      <c r="H28" s="50">
        <f>SUM(H19:H23)-H24</f>
        <v>2993132.0833333335</v>
      </c>
    </row>
    <row r="29" spans="1:8">
      <c r="A29" s="61" t="s">
        <v>43</v>
      </c>
      <c r="B29" s="62"/>
      <c r="C29" s="48">
        <v>40</v>
      </c>
      <c r="D29" s="49">
        <f>D14-D28</f>
        <v>6435610.916666667</v>
      </c>
      <c r="E29" s="63">
        <f>E14-E28</f>
        <v>92366423</v>
      </c>
      <c r="F29" s="50">
        <f>F14+F18-F28</f>
        <v>50980576</v>
      </c>
      <c r="G29" s="49">
        <f>G14-G28</f>
        <v>478081</v>
      </c>
      <c r="H29" s="50">
        <f>H14-H28</f>
        <v>150260690.91666666</v>
      </c>
    </row>
    <row r="30" spans="1:8">
      <c r="A30" s="23" t="s">
        <v>44</v>
      </c>
      <c r="B30" s="45" t="s">
        <v>45</v>
      </c>
      <c r="C30" s="33">
        <v>51</v>
      </c>
      <c r="D30" s="110">
        <v>28063</v>
      </c>
      <c r="E30" s="111">
        <v>37298</v>
      </c>
      <c r="F30" s="111">
        <v>89382</v>
      </c>
      <c r="G30" s="141"/>
      <c r="H30" s="37">
        <f t="shared" ref="H30:H39" si="2">SUM(D30:G30)</f>
        <v>154743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142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141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142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141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142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12267</v>
      </c>
      <c r="E36" s="109">
        <v>15863</v>
      </c>
      <c r="F36" s="109">
        <v>523259</v>
      </c>
      <c r="G36" s="141"/>
      <c r="H36" s="37">
        <f t="shared" si="2"/>
        <v>551389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40330</v>
      </c>
      <c r="E47" s="50">
        <f>SUM(E30:E41)</f>
        <v>53161</v>
      </c>
      <c r="F47" s="49">
        <f>SUM(F30:F41)</f>
        <v>612641</v>
      </c>
      <c r="G47" s="50">
        <f>SUM(G30:G41)</f>
        <v>0</v>
      </c>
      <c r="H47" s="37">
        <f>SUM(H30:H41)</f>
        <v>706132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6395280.916666667</v>
      </c>
      <c r="E48" s="50">
        <f>E29-E47</f>
        <v>92313262</v>
      </c>
      <c r="F48" s="49">
        <f>F29-F47</f>
        <v>50367935</v>
      </c>
      <c r="G48" s="50">
        <f>G29-G47</f>
        <v>478081</v>
      </c>
      <c r="H48" s="37">
        <f>SUM(D48:G48)</f>
        <v>149554558.91666669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6395280.916666667</v>
      </c>
      <c r="E57" s="59">
        <f>SUM(E48:E56)</f>
        <v>92313262</v>
      </c>
      <c r="F57" s="58">
        <f>SUM(F48:F56)</f>
        <v>50367935</v>
      </c>
      <c r="G57" s="59">
        <f>SUM(G48:G56)</f>
        <v>478081</v>
      </c>
      <c r="H57" s="67">
        <f>SUM(H48:H56)</f>
        <v>149554558.91666669</v>
      </c>
    </row>
    <row r="58" spans="1:8">
      <c r="A58" s="73"/>
      <c r="B58" s="74" t="s">
        <v>75</v>
      </c>
      <c r="C58" s="33"/>
      <c r="D58" s="58">
        <f>D57+'Jan24'!D58</f>
        <v>12814824.666666668</v>
      </c>
      <c r="E58" s="50">
        <f>E57+'Jan24'!E58</f>
        <v>185263869</v>
      </c>
      <c r="F58" s="50">
        <f>F57+'Jan24'!F58</f>
        <v>93556814</v>
      </c>
      <c r="G58" s="50">
        <f>G57+'Jan24'!G58</f>
        <v>896705</v>
      </c>
      <c r="H58" s="50">
        <f>H57+'Jan24'!H58</f>
        <v>292532212.66666669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February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s="117" customFormat="1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143">
        <f>D14+E14</f>
        <v>101743048</v>
      </c>
      <c r="F84" s="144">
        <f>(+F28+F29+G29)-(F85-F86)</f>
        <v>51499698</v>
      </c>
      <c r="G84" s="8"/>
      <c r="H84" s="95"/>
    </row>
    <row r="85" spans="1:8">
      <c r="A85" s="5"/>
      <c r="B85" s="6" t="s">
        <v>102</v>
      </c>
      <c r="C85" s="8"/>
      <c r="D85" s="8"/>
      <c r="E85" s="143"/>
      <c r="F85" s="132">
        <f>0/0.26</f>
        <v>0</v>
      </c>
      <c r="G85" s="8"/>
      <c r="H85" s="145"/>
    </row>
    <row r="86" spans="1:8">
      <c r="A86" s="5"/>
      <c r="B86" s="6" t="s">
        <v>103</v>
      </c>
      <c r="C86" s="8"/>
      <c r="D86" s="8"/>
      <c r="E86" s="143"/>
      <c r="F86" s="144"/>
      <c r="G86" s="8"/>
      <c r="H86" s="146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3">
        <f>(E84+E85)-E86</f>
        <v>101743048</v>
      </c>
      <c r="F87" s="144">
        <f>(F84+F85)-F86</f>
        <v>51499698</v>
      </c>
      <c r="G87" s="8"/>
      <c r="H87" s="145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47">
        <f>F14</f>
        <v>43414749</v>
      </c>
      <c r="G91" s="147">
        <f>G14</f>
        <v>489158</v>
      </c>
      <c r="H91" s="148">
        <f>F91+G91</f>
        <v>43903907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143"/>
      <c r="F99" s="149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J124"/>
  <sheetViews>
    <sheetView zoomScaleNormal="100"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J18" sqref="J1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10" max="10" width="10.140625" bestFit="1" customWidth="1"/>
  </cols>
  <sheetData>
    <row r="1" spans="1:10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10">
      <c r="A2" s="5"/>
      <c r="B2" s="6"/>
      <c r="C2" s="7"/>
      <c r="D2" s="8"/>
      <c r="E2" s="8"/>
      <c r="F2" s="8"/>
      <c r="G2" s="6"/>
      <c r="H2" s="9" t="s">
        <v>2</v>
      </c>
    </row>
    <row r="3" spans="1:10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10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10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10">
      <c r="A6" s="16"/>
      <c r="B6" s="6"/>
      <c r="C6" s="11"/>
      <c r="D6" s="17"/>
      <c r="E6" s="17"/>
      <c r="F6" s="17"/>
      <c r="G6" s="6"/>
      <c r="H6" s="18" t="s">
        <v>8</v>
      </c>
    </row>
    <row r="7" spans="1:10">
      <c r="A7" s="19" t="s">
        <v>9</v>
      </c>
      <c r="B7" s="6"/>
      <c r="C7" s="11"/>
      <c r="D7" s="17"/>
      <c r="E7" s="17"/>
      <c r="F7" s="17"/>
      <c r="G7" s="6"/>
      <c r="H7" s="20" t="s">
        <v>129</v>
      </c>
    </row>
    <row r="8" spans="1:10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10">
      <c r="A9" s="22"/>
      <c r="B9" s="6"/>
      <c r="C9" s="11"/>
      <c r="D9" s="17"/>
      <c r="E9" s="11"/>
      <c r="F9" s="17"/>
      <c r="G9" s="6"/>
      <c r="H9" s="9" t="s">
        <v>11</v>
      </c>
    </row>
    <row r="10" spans="1:10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10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10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10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10" ht="14.25" customHeight="1">
      <c r="A14" s="23" t="s">
        <v>23</v>
      </c>
      <c r="B14" s="6" t="s">
        <v>24</v>
      </c>
      <c r="C14" s="155">
        <v>1</v>
      </c>
      <c r="D14" s="136">
        <f>D15+D21+D22</f>
        <v>8041337</v>
      </c>
      <c r="E14" s="140">
        <f>E15+E21+E22</f>
        <v>104356631</v>
      </c>
      <c r="F14" s="140">
        <f>F15+F21+F22</f>
        <v>47528474</v>
      </c>
      <c r="G14" s="140">
        <f t="shared" ref="G14" si="0">G15+G21+G22</f>
        <v>527122</v>
      </c>
      <c r="H14" s="37">
        <f t="shared" ref="H14:H27" si="1">SUM(D14:G14)</f>
        <v>160453564</v>
      </c>
    </row>
    <row r="15" spans="1:10" outlineLevel="1">
      <c r="A15" s="23"/>
      <c r="B15" s="38" t="s">
        <v>25</v>
      </c>
      <c r="C15" s="156"/>
      <c r="D15" s="134">
        <v>7562217</v>
      </c>
      <c r="E15" s="135">
        <v>104232298</v>
      </c>
      <c r="F15" s="136">
        <v>47483739</v>
      </c>
      <c r="G15" s="137">
        <v>515962</v>
      </c>
      <c r="H15" s="37"/>
      <c r="J15" s="151"/>
    </row>
    <row r="16" spans="1:10" outlineLevel="1">
      <c r="A16" s="23"/>
      <c r="B16" s="38" t="s">
        <v>26</v>
      </c>
      <c r="C16" s="156"/>
      <c r="D16" s="134"/>
      <c r="E16" s="135"/>
      <c r="F16" s="134"/>
      <c r="G16" s="135"/>
      <c r="H16" s="37"/>
    </row>
    <row r="17" spans="1:8" outlineLevel="1">
      <c r="A17" s="23"/>
      <c r="B17" s="38" t="s">
        <v>27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138"/>
      <c r="E18" s="139"/>
      <c r="F18" s="138">
        <v>716108</v>
      </c>
      <c r="G18" s="139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180364</v>
      </c>
      <c r="E19" s="107">
        <v>2470643</v>
      </c>
      <c r="F19" s="56"/>
      <c r="G19" s="57"/>
      <c r="H19" s="37">
        <f t="shared" si="1"/>
        <v>2651007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56"/>
      <c r="G20" s="5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82099</v>
      </c>
      <c r="E21" s="107">
        <v>124333</v>
      </c>
      <c r="F21" s="107">
        <v>44735</v>
      </c>
      <c r="G21" s="107">
        <v>11160</v>
      </c>
      <c r="H21" s="53">
        <f t="shared" si="1"/>
        <v>262327</v>
      </c>
    </row>
    <row r="22" spans="1:8">
      <c r="A22" s="5"/>
      <c r="B22" s="54" t="s">
        <v>36</v>
      </c>
      <c r="C22" s="48">
        <v>24</v>
      </c>
      <c r="D22" s="108">
        <v>397021</v>
      </c>
      <c r="E22" s="109">
        <v>0</v>
      </c>
      <c r="F22" s="107"/>
      <c r="G22" s="107"/>
      <c r="H22" s="37">
        <f t="shared" si="1"/>
        <v>397021</v>
      </c>
    </row>
    <row r="23" spans="1:8">
      <c r="A23" s="5"/>
      <c r="B23" s="55" t="s">
        <v>37</v>
      </c>
      <c r="C23" s="31">
        <v>25</v>
      </c>
      <c r="D23" s="106"/>
      <c r="E23" s="107"/>
      <c r="F23" s="107"/>
      <c r="G23" s="10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52">
        <v>13369.541666666673</v>
      </c>
      <c r="E24" s="109"/>
      <c r="F24" s="107"/>
      <c r="G24" s="107"/>
      <c r="H24" s="37">
        <f t="shared" si="1"/>
        <v>13369.541666666673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646114.45833333337</v>
      </c>
      <c r="E28" s="53">
        <f>SUM(E19:E23)-E24</f>
        <v>2594976</v>
      </c>
      <c r="F28" s="53">
        <f>SUM(F19:F23)-F24</f>
        <v>44735</v>
      </c>
      <c r="G28" s="53">
        <f>SUM(G19:G23)-G24</f>
        <v>11160</v>
      </c>
      <c r="H28" s="50">
        <f>SUM(H19:H23)-H24</f>
        <v>3296985.4583333335</v>
      </c>
    </row>
    <row r="29" spans="1:8">
      <c r="A29" s="61" t="s">
        <v>43</v>
      </c>
      <c r="B29" s="62"/>
      <c r="C29" s="48">
        <v>40</v>
      </c>
      <c r="D29" s="49">
        <f>D14-D28</f>
        <v>7395222.541666667</v>
      </c>
      <c r="E29" s="63">
        <f>E14-E28</f>
        <v>101761655</v>
      </c>
      <c r="F29" s="50">
        <f>F14+F18-F28</f>
        <v>48199847</v>
      </c>
      <c r="G29" s="49">
        <f>G14-G28</f>
        <v>515962</v>
      </c>
      <c r="H29" s="50">
        <f>H14-H28</f>
        <v>157156578.54166666</v>
      </c>
    </row>
    <row r="30" spans="1:8">
      <c r="A30" s="23" t="s">
        <v>44</v>
      </c>
      <c r="B30" s="45" t="s">
        <v>45</v>
      </c>
      <c r="C30" s="33">
        <v>51</v>
      </c>
      <c r="D30" s="110">
        <v>4750</v>
      </c>
      <c r="E30" s="111">
        <v>19655</v>
      </c>
      <c r="F30" s="111">
        <v>55479</v>
      </c>
      <c r="G30" s="141"/>
      <c r="H30" s="37">
        <f t="shared" ref="H30:H39" si="2">SUM(D30:G30)</f>
        <v>79884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142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141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142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141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142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15544</v>
      </c>
      <c r="E36" s="109">
        <v>18867</v>
      </c>
      <c r="F36" s="109">
        <v>223193</v>
      </c>
      <c r="G36" s="141"/>
      <c r="H36" s="37">
        <f t="shared" si="2"/>
        <v>257604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20294</v>
      </c>
      <c r="E47" s="50">
        <f>SUM(E30:E41)</f>
        <v>38522</v>
      </c>
      <c r="F47" s="49">
        <f>SUM(F30:F41)</f>
        <v>278672</v>
      </c>
      <c r="G47" s="50">
        <f>SUM(G30:G41)</f>
        <v>0</v>
      </c>
      <c r="H47" s="37">
        <f>SUM(H30:H41)</f>
        <v>337488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7374928.541666667</v>
      </c>
      <c r="E48" s="50">
        <f>E29-E47</f>
        <v>101723133</v>
      </c>
      <c r="F48" s="49">
        <f>F29-F47</f>
        <v>47921175</v>
      </c>
      <c r="G48" s="50">
        <f>G29-G47</f>
        <v>515962</v>
      </c>
      <c r="H48" s="37">
        <f>SUM(D48:G48)</f>
        <v>157535198.54166669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7374928.541666667</v>
      </c>
      <c r="E57" s="59">
        <f>SUM(E48:E56)</f>
        <v>101723133</v>
      </c>
      <c r="F57" s="58">
        <f>SUM(F48:F56)</f>
        <v>47921175</v>
      </c>
      <c r="G57" s="59">
        <f>SUM(G48:G56)</f>
        <v>515962</v>
      </c>
      <c r="H57" s="67">
        <f>SUM(H48:H56)</f>
        <v>157535198.54166669</v>
      </c>
    </row>
    <row r="58" spans="1:8">
      <c r="A58" s="73"/>
      <c r="B58" s="74" t="s">
        <v>75</v>
      </c>
      <c r="C58" s="33"/>
      <c r="D58" s="58">
        <f>D57+'Feb24'!D58</f>
        <v>20189753.208333336</v>
      </c>
      <c r="E58" s="58">
        <f>E57+'Feb24'!E58</f>
        <v>286987002</v>
      </c>
      <c r="F58" s="58">
        <f>F57+'Feb24'!F58</f>
        <v>141477989</v>
      </c>
      <c r="G58" s="58">
        <f>G57+'Feb24'!G58</f>
        <v>1412667</v>
      </c>
      <c r="H58" s="58">
        <f>H57+'Feb24'!H58</f>
        <v>450067411.20833337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March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s="117" customFormat="1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143">
        <f>D14+E14</f>
        <v>112397968</v>
      </c>
      <c r="F84" s="144">
        <f>(+F28+F29+G29)-(F85-F86)</f>
        <v>39493086.307692304</v>
      </c>
      <c r="G84" s="8"/>
      <c r="H84" s="95"/>
    </row>
    <row r="85" spans="1:8">
      <c r="A85" s="5"/>
      <c r="B85" s="6" t="s">
        <v>102</v>
      </c>
      <c r="C85" s="8"/>
      <c r="D85" s="8"/>
      <c r="E85" s="143"/>
      <c r="F85" s="132">
        <f>2409539/0.26</f>
        <v>9267457.692307692</v>
      </c>
      <c r="G85" s="8"/>
      <c r="H85" s="145"/>
    </row>
    <row r="86" spans="1:8">
      <c r="A86" s="5"/>
      <c r="B86" s="6" t="s">
        <v>103</v>
      </c>
      <c r="C86" s="8"/>
      <c r="D86" s="8"/>
      <c r="E86" s="143"/>
      <c r="F86" s="144"/>
      <c r="G86" s="8"/>
      <c r="H86" s="146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3">
        <f>(E84+E85)-E86</f>
        <v>112397968</v>
      </c>
      <c r="F87" s="144">
        <f>(F84+F85)-F86</f>
        <v>48760544</v>
      </c>
      <c r="G87" s="8"/>
      <c r="H87" s="145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47">
        <f>F14</f>
        <v>47528474</v>
      </c>
      <c r="G91" s="147">
        <f>G14</f>
        <v>527122</v>
      </c>
      <c r="H91" s="148">
        <f>F91+G91</f>
        <v>48055596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143"/>
      <c r="F99" s="149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AAD6-95C4-4FA7-9E8F-706A53C17DF0}">
  <sheetPr>
    <tabColor rgb="FF7030A0"/>
    <pageSetUpPr fitToPage="1"/>
  </sheetPr>
  <dimension ref="A1:I124"/>
  <sheetViews>
    <sheetView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G30" sqref="G30:G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136">
        <f>D15+D21+D22</f>
        <v>8439269</v>
      </c>
      <c r="E14" s="140">
        <f>E15+E21+E22</f>
        <v>105140706</v>
      </c>
      <c r="F14" s="140">
        <f t="shared" ref="F14:G14" si="0">F15+F21+F22</f>
        <v>45022991</v>
      </c>
      <c r="G14" s="140">
        <f t="shared" si="0"/>
        <v>590989</v>
      </c>
      <c r="H14" s="37">
        <f>SUM(D14:G14)</f>
        <v>159193955</v>
      </c>
    </row>
    <row r="15" spans="1:8">
      <c r="A15" s="23"/>
      <c r="B15" s="38" t="s">
        <v>25</v>
      </c>
      <c r="C15" s="156"/>
      <c r="D15" s="134">
        <v>7905709</v>
      </c>
      <c r="E15" s="135">
        <v>105026631</v>
      </c>
      <c r="F15" s="136">
        <v>44943818</v>
      </c>
      <c r="G15" s="137">
        <v>589316</v>
      </c>
      <c r="H15" s="37"/>
    </row>
    <row r="16" spans="1:8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8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138"/>
      <c r="E18" s="139"/>
      <c r="F18" s="138">
        <v>1030311</v>
      </c>
      <c r="G18" s="139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187936</v>
      </c>
      <c r="E19" s="107">
        <v>2489853</v>
      </c>
      <c r="F19" s="56"/>
      <c r="G19" s="57"/>
      <c r="H19" s="37">
        <f t="shared" ref="H19:H27" si="1">SUM(D19:G19)</f>
        <v>2677789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56"/>
      <c r="G20" s="5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65873</v>
      </c>
      <c r="E21" s="107">
        <v>112699</v>
      </c>
      <c r="F21" s="51">
        <v>79173</v>
      </c>
      <c r="G21" s="52">
        <v>1673</v>
      </c>
      <c r="H21" s="53">
        <f t="shared" si="1"/>
        <v>259418</v>
      </c>
    </row>
    <row r="22" spans="1:8">
      <c r="A22" s="5"/>
      <c r="B22" s="54" t="s">
        <v>36</v>
      </c>
      <c r="C22" s="48">
        <v>24</v>
      </c>
      <c r="D22" s="108">
        <v>467687</v>
      </c>
      <c r="E22" s="109">
        <v>1376</v>
      </c>
      <c r="F22" s="49"/>
      <c r="G22" s="50"/>
      <c r="H22" s="37">
        <f t="shared" si="1"/>
        <v>469063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104750.37500000001</v>
      </c>
      <c r="E24" s="109"/>
      <c r="F24" s="49"/>
      <c r="G24" s="50"/>
      <c r="H24" s="37">
        <f t="shared" si="1"/>
        <v>104750.37500000001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616745.625</v>
      </c>
      <c r="E28" s="53">
        <f>SUM(E19:E23)-E24</f>
        <v>2603928</v>
      </c>
      <c r="F28" s="53">
        <f>SUM(F19:F23)-F24</f>
        <v>79173</v>
      </c>
      <c r="G28" s="53">
        <f>SUM(G19:G23)-G24</f>
        <v>1673</v>
      </c>
      <c r="H28" s="50">
        <f>SUM(H19:H23)-H24</f>
        <v>3301519.625</v>
      </c>
    </row>
    <row r="29" spans="1:8">
      <c r="A29" s="61" t="s">
        <v>43</v>
      </c>
      <c r="B29" s="62"/>
      <c r="C29" s="48">
        <v>40</v>
      </c>
      <c r="D29" s="49">
        <f>D14-D28</f>
        <v>7822523.375</v>
      </c>
      <c r="E29" s="63">
        <f>E14-E28</f>
        <v>102536778</v>
      </c>
      <c r="F29" s="50">
        <f>F14+F18-F28</f>
        <v>45974129</v>
      </c>
      <c r="G29" s="49">
        <f>G14-G28</f>
        <v>589316</v>
      </c>
      <c r="H29" s="50">
        <f>H14-H28</f>
        <v>155892435.375</v>
      </c>
    </row>
    <row r="30" spans="1:8">
      <c r="A30" s="23" t="s">
        <v>44</v>
      </c>
      <c r="B30" s="45" t="s">
        <v>45</v>
      </c>
      <c r="C30" s="33">
        <v>51</v>
      </c>
      <c r="D30" s="110">
        <v>8216</v>
      </c>
      <c r="E30" s="111">
        <v>7983</v>
      </c>
      <c r="F30" s="111">
        <v>60960</v>
      </c>
      <c r="G30" s="141"/>
      <c r="H30" s="37">
        <f t="shared" ref="H30:H39" si="2">SUM(D30:G30)</f>
        <v>77159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142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141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142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141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142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41144</v>
      </c>
      <c r="E36" s="109">
        <v>6171</v>
      </c>
      <c r="F36" s="109">
        <v>403373</v>
      </c>
      <c r="G36" s="141"/>
      <c r="H36" s="37">
        <f t="shared" si="2"/>
        <v>450688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49360</v>
      </c>
      <c r="E47" s="50">
        <f>SUM(E30:E41)</f>
        <v>14154</v>
      </c>
      <c r="F47" s="49">
        <f>SUM(F30:F41)</f>
        <v>464333</v>
      </c>
      <c r="G47" s="50">
        <f>SUM(G30:G41)</f>
        <v>0</v>
      </c>
      <c r="H47" s="37">
        <f>SUM(H30:H41)</f>
        <v>527847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7773163.375</v>
      </c>
      <c r="E48" s="50">
        <f>E29-E47</f>
        <v>102522624</v>
      </c>
      <c r="F48" s="49">
        <f>F29-F47</f>
        <v>45509796</v>
      </c>
      <c r="G48" s="50">
        <f>G29-G47</f>
        <v>589316</v>
      </c>
      <c r="H48" s="37">
        <f>SUM(D48:G48)</f>
        <v>156394899.375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7773163.375</v>
      </c>
      <c r="E57" s="59">
        <f>SUM(E48:E56)</f>
        <v>102522624</v>
      </c>
      <c r="F57" s="58">
        <f>SUM(F48:F56)</f>
        <v>45509796</v>
      </c>
      <c r="G57" s="59">
        <f>SUM(G48:G56)</f>
        <v>589316</v>
      </c>
      <c r="H57" s="67">
        <f>SUM(H48:H56)</f>
        <v>156394899.375</v>
      </c>
    </row>
    <row r="58" spans="1:8">
      <c r="A58" s="73"/>
      <c r="B58" s="74" t="s">
        <v>75</v>
      </c>
      <c r="C58" s="33"/>
      <c r="D58" s="58">
        <f>D57+'Mar24'!D58</f>
        <v>27962916.583333336</v>
      </c>
      <c r="E58" s="50">
        <f>E57+'Mar24'!E58</f>
        <v>389509626</v>
      </c>
      <c r="F58" s="50">
        <f>F57+'Mar24'!F58</f>
        <v>186987785</v>
      </c>
      <c r="G58" s="50">
        <f>G57+'Mar24'!G58</f>
        <v>2001983</v>
      </c>
      <c r="H58" s="50">
        <f>H57+'Mar24'!H58</f>
        <v>606462310.58333337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April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9">
      <c r="A81" s="55"/>
      <c r="B81" s="2" t="s">
        <v>97</v>
      </c>
      <c r="C81" s="3"/>
      <c r="D81" s="3"/>
      <c r="E81" s="3"/>
      <c r="F81" s="3"/>
      <c r="G81" s="3"/>
      <c r="H81" s="79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9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  <c r="I83" s="117"/>
    </row>
    <row r="84" spans="1:9">
      <c r="A84" s="5"/>
      <c r="B84" s="6" t="s">
        <v>101</v>
      </c>
      <c r="C84" s="8"/>
      <c r="D84" s="8"/>
      <c r="E84" s="143">
        <f>D14+E14</f>
        <v>113579975</v>
      </c>
      <c r="F84" s="144">
        <f>(+F28+F29+G29)-(F85-F86)</f>
        <v>46642618</v>
      </c>
      <c r="G84" s="8"/>
      <c r="H84" s="95"/>
    </row>
    <row r="85" spans="1:9">
      <c r="A85" s="5"/>
      <c r="B85" s="6" t="s">
        <v>102</v>
      </c>
      <c r="C85" s="8"/>
      <c r="D85" s="8"/>
      <c r="E85" s="143"/>
      <c r="F85" s="144">
        <f>0/0.26</f>
        <v>0</v>
      </c>
      <c r="G85" s="8"/>
      <c r="H85" s="145"/>
    </row>
    <row r="86" spans="1:9">
      <c r="A86" s="5"/>
      <c r="B86" s="6" t="s">
        <v>103</v>
      </c>
      <c r="C86" s="8"/>
      <c r="D86" s="8"/>
      <c r="E86" s="143"/>
      <c r="F86" s="144"/>
      <c r="G86" s="8"/>
      <c r="H86" s="146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3">
        <f>(E84+E85)-E86</f>
        <v>113579975</v>
      </c>
      <c r="F87" s="144">
        <f>(F84+F85)-F86</f>
        <v>46642618</v>
      </c>
      <c r="G87" s="8"/>
      <c r="H87" s="145"/>
    </row>
    <row r="88" spans="1:9">
      <c r="A88" s="5"/>
      <c r="B88" s="6"/>
      <c r="C88" s="8"/>
      <c r="D88" s="8"/>
      <c r="E88" s="8"/>
      <c r="F88" s="8"/>
      <c r="G88" s="8"/>
      <c r="H88" s="77"/>
    </row>
    <row r="89" spans="1:9">
      <c r="A89" s="5"/>
      <c r="B89" s="6"/>
      <c r="C89" s="8"/>
      <c r="D89" s="8"/>
      <c r="E89" s="98" t="s">
        <v>104</v>
      </c>
      <c r="F89" s="8"/>
      <c r="G89" s="8"/>
      <c r="H89" s="77"/>
    </row>
    <row r="90" spans="1:9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9">
      <c r="A91" s="55"/>
      <c r="B91" s="2"/>
      <c r="C91" s="3"/>
      <c r="D91" s="3"/>
      <c r="E91" s="4" t="s">
        <v>108</v>
      </c>
      <c r="F91" s="147">
        <f>F14</f>
        <v>45022991</v>
      </c>
      <c r="G91" s="147">
        <f>G14</f>
        <v>590989</v>
      </c>
      <c r="H91" s="148">
        <f>F91+G91</f>
        <v>45613980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7"/>
    </row>
    <row r="93" spans="1:9">
      <c r="A93" s="5"/>
      <c r="B93" s="6"/>
      <c r="C93" s="8"/>
      <c r="D93" s="8"/>
      <c r="E93" s="8"/>
      <c r="F93" s="8"/>
      <c r="G93" s="8"/>
      <c r="H93" s="77"/>
    </row>
    <row r="94" spans="1:9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9">
      <c r="A95" s="5"/>
      <c r="B95" s="6"/>
      <c r="C95" s="8"/>
      <c r="D95" s="8"/>
      <c r="E95" s="8"/>
      <c r="F95" s="8"/>
      <c r="G95" s="8"/>
      <c r="H95" s="77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143"/>
      <c r="F99" s="149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5533-00DB-418E-ACA4-8819DFFB51ED}">
  <sheetPr>
    <tabColor rgb="FF7030A0"/>
    <pageSetUpPr fitToPage="1"/>
  </sheetPr>
  <dimension ref="A1:I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G36" sqref="G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35">
        <f>D15+D21+D22</f>
        <v>10022044</v>
      </c>
      <c r="E14" s="118">
        <f>E15+E21+E22</f>
        <v>157159617</v>
      </c>
      <c r="F14" s="118">
        <f t="shared" ref="F14:G14" si="0">F15+F21+F22</f>
        <v>49216103</v>
      </c>
      <c r="G14" s="118">
        <f t="shared" si="0"/>
        <v>572014</v>
      </c>
      <c r="H14" s="37">
        <f>SUM(D14:G14)</f>
        <v>216969778</v>
      </c>
    </row>
    <row r="15" spans="1:8">
      <c r="A15" s="23"/>
      <c r="B15" s="38" t="s">
        <v>25</v>
      </c>
      <c r="C15" s="156"/>
      <c r="D15" s="40">
        <v>9332362</v>
      </c>
      <c r="E15" s="41">
        <v>157090024</v>
      </c>
      <c r="F15" s="41">
        <v>49182836</v>
      </c>
      <c r="G15" s="41">
        <v>565347</v>
      </c>
      <c r="H15" s="37"/>
    </row>
    <row r="16" spans="1:8">
      <c r="A16" s="23"/>
      <c r="B16" s="38" t="s">
        <v>132</v>
      </c>
      <c r="C16" s="156"/>
      <c r="D16" s="40"/>
      <c r="E16" s="41"/>
      <c r="F16" s="41"/>
      <c r="G16" s="41"/>
      <c r="H16" s="37"/>
    </row>
    <row r="17" spans="1:8">
      <c r="A17" s="23"/>
      <c r="B17" s="38" t="s">
        <v>133</v>
      </c>
      <c r="C17" s="156"/>
      <c r="D17" s="40"/>
      <c r="E17" s="41"/>
      <c r="F17" s="41"/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7836816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222630</v>
      </c>
      <c r="E19" s="107">
        <v>3774979</v>
      </c>
      <c r="F19" s="46"/>
      <c r="G19" s="47"/>
      <c r="H19" s="37">
        <f t="shared" ref="H19:H27" si="1">SUM(D19:G19)</f>
        <v>3997609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71692</v>
      </c>
      <c r="E21" s="107">
        <v>69593</v>
      </c>
      <c r="F21" s="107">
        <v>33267</v>
      </c>
      <c r="G21" s="107">
        <v>6667</v>
      </c>
      <c r="H21" s="53">
        <f t="shared" si="1"/>
        <v>181219</v>
      </c>
    </row>
    <row r="22" spans="1:8">
      <c r="A22" s="5"/>
      <c r="B22" s="54" t="s">
        <v>36</v>
      </c>
      <c r="C22" s="48">
        <v>24</v>
      </c>
      <c r="D22" s="108">
        <v>617990</v>
      </c>
      <c r="E22" s="107">
        <v>0</v>
      </c>
      <c r="F22" s="107"/>
      <c r="G22" s="107"/>
      <c r="H22" s="37">
        <f t="shared" si="1"/>
        <v>617990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61015.458333333285</v>
      </c>
      <c r="E24" s="109"/>
      <c r="F24" s="49"/>
      <c r="G24" s="50"/>
      <c r="H24" s="37">
        <f t="shared" si="1"/>
        <v>61015.458333333285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851296.54166666674</v>
      </c>
      <c r="E28" s="53">
        <f>SUM(E19:E23)-E24</f>
        <v>3844572</v>
      </c>
      <c r="F28" s="53">
        <f>SUM(F19:F23)-F24</f>
        <v>33267</v>
      </c>
      <c r="G28" s="53">
        <f>SUM(G19:G23)-G24</f>
        <v>6667</v>
      </c>
      <c r="H28" s="50">
        <f>SUM(H19:H23)-H24</f>
        <v>4735802.541666667</v>
      </c>
    </row>
    <row r="29" spans="1:8">
      <c r="A29" s="61" t="s">
        <v>43</v>
      </c>
      <c r="B29" s="62"/>
      <c r="C29" s="48">
        <v>40</v>
      </c>
      <c r="D29" s="49">
        <f>D14-D28</f>
        <v>9170747.458333334</v>
      </c>
      <c r="E29" s="63">
        <f>E14-E28</f>
        <v>153315045</v>
      </c>
      <c r="F29" s="50">
        <f>F14+F18-F28</f>
        <v>57019652</v>
      </c>
      <c r="G29" s="49">
        <f>G14-G28</f>
        <v>565347</v>
      </c>
      <c r="H29" s="50">
        <f>H14-H28</f>
        <v>212233975.45833334</v>
      </c>
    </row>
    <row r="30" spans="1:8">
      <c r="A30" s="23" t="s">
        <v>44</v>
      </c>
      <c r="B30" s="45" t="s">
        <v>45</v>
      </c>
      <c r="C30" s="33">
        <v>51</v>
      </c>
      <c r="D30" s="110"/>
      <c r="E30" s="111">
        <v>3328</v>
      </c>
      <c r="F30" s="111"/>
      <c r="G30" s="64"/>
      <c r="H30" s="37">
        <f t="shared" ref="H30:H39" si="2">SUM(D30:G30)</f>
        <v>3328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30652</v>
      </c>
      <c r="E36" s="109">
        <v>11888</v>
      </c>
      <c r="F36" s="109">
        <v>179389</v>
      </c>
      <c r="G36" s="64"/>
      <c r="H36" s="37">
        <f t="shared" si="2"/>
        <v>221929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30652</v>
      </c>
      <c r="E47" s="50">
        <f>SUM(E30:E41)</f>
        <v>15216</v>
      </c>
      <c r="F47" s="49">
        <f>SUM(F30:F41)</f>
        <v>179389</v>
      </c>
      <c r="G47" s="50">
        <f>SUM(G30:G41)</f>
        <v>0</v>
      </c>
      <c r="H47" s="37">
        <f>SUM(H30:H41)</f>
        <v>225257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9140095.458333334</v>
      </c>
      <c r="E48" s="50">
        <f>E29-E47</f>
        <v>153299829</v>
      </c>
      <c r="F48" s="49">
        <f>F29-F47</f>
        <v>56840263</v>
      </c>
      <c r="G48" s="50">
        <f>G29-G47</f>
        <v>565347</v>
      </c>
      <c r="H48" s="37">
        <f>SUM(D48:G48)</f>
        <v>219845534.45833334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9140095.458333334</v>
      </c>
      <c r="E57" s="59">
        <f>SUM(E48:E56)</f>
        <v>153299829</v>
      </c>
      <c r="F57" s="58">
        <f>SUM(F48:F56)</f>
        <v>56840263</v>
      </c>
      <c r="G57" s="59">
        <f>SUM(G48:G56)</f>
        <v>565347</v>
      </c>
      <c r="H57" s="67">
        <f>SUM(H48:H56)</f>
        <v>219845534.45833334</v>
      </c>
    </row>
    <row r="58" spans="1:8">
      <c r="A58" s="73"/>
      <c r="B58" s="74" t="s">
        <v>75</v>
      </c>
      <c r="C58" s="33"/>
      <c r="D58" s="58">
        <f>D57+'Apr24'!D58</f>
        <v>37103012.041666672</v>
      </c>
      <c r="E58" s="50">
        <f>E57+'Apr24'!E58</f>
        <v>542809455</v>
      </c>
      <c r="F58" s="50">
        <f>F57+'Apr24'!F58</f>
        <v>243828048</v>
      </c>
      <c r="G58" s="50">
        <f>G57+'Apr24'!G58</f>
        <v>2567330</v>
      </c>
      <c r="H58" s="50">
        <f>H57+'Apr24'!H58</f>
        <v>826307845.04166675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May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9">
      <c r="A81" s="55"/>
      <c r="B81" s="2" t="s">
        <v>97</v>
      </c>
      <c r="C81" s="3"/>
      <c r="D81" s="3"/>
      <c r="E81" s="3"/>
      <c r="F81" s="3"/>
      <c r="G81" s="3"/>
      <c r="H81" s="79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9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  <c r="I83" s="117"/>
    </row>
    <row r="84" spans="1:9">
      <c r="A84" s="5"/>
      <c r="B84" s="6" t="s">
        <v>101</v>
      </c>
      <c r="C84" s="8"/>
      <c r="D84" s="8"/>
      <c r="E84" s="93">
        <f>D14+E14</f>
        <v>167181661</v>
      </c>
      <c r="F84" s="94">
        <f>(+F28+F29+G29)-(F85-F86)</f>
        <v>57618266</v>
      </c>
      <c r="G84" s="8"/>
      <c r="H84" s="95"/>
    </row>
    <row r="85" spans="1:9">
      <c r="A85" s="5"/>
      <c r="B85" s="6" t="s">
        <v>102</v>
      </c>
      <c r="C85" s="8"/>
      <c r="D85" s="8"/>
      <c r="E85" s="93"/>
      <c r="F85" s="94">
        <f>0/0.26</f>
        <v>0</v>
      </c>
      <c r="G85" s="8"/>
      <c r="H85" s="96"/>
    </row>
    <row r="86" spans="1:9">
      <c r="A86" s="5"/>
      <c r="B86" s="6" t="s">
        <v>103</v>
      </c>
      <c r="C86" s="8"/>
      <c r="D86" s="8"/>
      <c r="E86" s="93"/>
      <c r="F86" s="94"/>
      <c r="G86" s="8"/>
      <c r="H86" s="97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167181661</v>
      </c>
      <c r="F87" s="94">
        <f>(F84+F85)-F86</f>
        <v>57618266</v>
      </c>
      <c r="G87" s="8"/>
      <c r="H87" s="96"/>
    </row>
    <row r="88" spans="1:9">
      <c r="A88" s="5"/>
      <c r="B88" s="6"/>
      <c r="C88" s="8"/>
      <c r="D88" s="8"/>
      <c r="E88" s="8"/>
      <c r="F88" s="8"/>
      <c r="G88" s="8"/>
      <c r="H88" s="77"/>
    </row>
    <row r="89" spans="1:9">
      <c r="A89" s="5"/>
      <c r="B89" s="6"/>
      <c r="C89" s="8"/>
      <c r="D89" s="8"/>
      <c r="E89" s="98" t="s">
        <v>104</v>
      </c>
      <c r="F89" s="8"/>
      <c r="G89" s="8"/>
      <c r="H89" s="77"/>
    </row>
    <row r="90" spans="1:9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9">
      <c r="A91" s="55"/>
      <c r="B91" s="2"/>
      <c r="C91" s="3"/>
      <c r="D91" s="3"/>
      <c r="E91" s="4" t="s">
        <v>108</v>
      </c>
      <c r="F91" s="101">
        <f>F14</f>
        <v>49216103</v>
      </c>
      <c r="G91" s="101">
        <f>G14</f>
        <v>572014</v>
      </c>
      <c r="H91" s="102">
        <f>F91+G91</f>
        <v>49788117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7"/>
    </row>
    <row r="93" spans="1:9">
      <c r="A93" s="5"/>
      <c r="B93" s="6"/>
      <c r="C93" s="8"/>
      <c r="D93" s="8"/>
      <c r="E93" s="8"/>
      <c r="F93" s="8"/>
      <c r="G93" s="8"/>
      <c r="H93" s="77"/>
    </row>
    <row r="94" spans="1:9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9">
      <c r="A95" s="5"/>
      <c r="B95" s="6"/>
      <c r="C95" s="8"/>
      <c r="D95" s="8"/>
      <c r="E95" s="8"/>
      <c r="F95" s="8"/>
      <c r="G95" s="8"/>
      <c r="H95" s="77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E6B5-019A-49FB-AB9D-98205266931F}">
  <sheetPr>
    <tabColor rgb="FF7030A0"/>
    <pageSetUpPr fitToPage="1"/>
  </sheetPr>
  <dimension ref="A1:I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I22" sqref="I22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135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5">
        <v>1</v>
      </c>
      <c r="D14" s="35">
        <f>D15+D21+D22</f>
        <v>9245905</v>
      </c>
      <c r="E14" s="118">
        <f>E15+E21+E22</f>
        <v>108023622</v>
      </c>
      <c r="F14" s="118">
        <f t="shared" ref="F14:G14" si="0">F15+F21+F22</f>
        <v>43515470</v>
      </c>
      <c r="G14" s="118">
        <f t="shared" si="0"/>
        <v>540052</v>
      </c>
      <c r="H14" s="37">
        <f>SUM(D14:G14)</f>
        <v>161325049</v>
      </c>
      <c r="I14" s="151"/>
    </row>
    <row r="15" spans="1:9">
      <c r="A15" s="23"/>
      <c r="B15" s="38" t="s">
        <v>25</v>
      </c>
      <c r="C15" s="156"/>
      <c r="D15" s="40">
        <v>8582837</v>
      </c>
      <c r="E15" s="41">
        <v>107960835</v>
      </c>
      <c r="F15" s="35">
        <v>43483956</v>
      </c>
      <c r="G15" s="36">
        <v>539066</v>
      </c>
      <c r="H15" s="37"/>
    </row>
    <row r="16" spans="1:9">
      <c r="A16" s="23"/>
      <c r="B16" s="38" t="s">
        <v>132</v>
      </c>
      <c r="C16" s="156"/>
      <c r="D16" s="40"/>
      <c r="E16" s="41"/>
      <c r="F16" s="40"/>
      <c r="G16" s="41"/>
      <c r="H16" s="37"/>
    </row>
    <row r="17" spans="1:8">
      <c r="A17" s="23"/>
      <c r="B17" s="38" t="s">
        <v>133</v>
      </c>
      <c r="C17" s="156"/>
      <c r="D17" s="40"/>
      <c r="E17" s="41"/>
      <c r="F17" s="40"/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927637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206056</v>
      </c>
      <c r="E19" s="107">
        <v>2566483</v>
      </c>
      <c r="F19" s="46"/>
      <c r="G19" s="47"/>
      <c r="H19" s="37">
        <f t="shared" ref="H19:H27" si="1">SUM(D19:G19)</f>
        <v>2772539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64994</v>
      </c>
      <c r="E21" s="107">
        <v>62787</v>
      </c>
      <c r="F21" s="51">
        <v>31514</v>
      </c>
      <c r="G21" s="52">
        <v>986</v>
      </c>
      <c r="H21" s="53">
        <f t="shared" si="1"/>
        <v>160281</v>
      </c>
    </row>
    <row r="22" spans="1:8">
      <c r="A22" s="5"/>
      <c r="B22" s="54" t="s">
        <v>36</v>
      </c>
      <c r="C22" s="48">
        <v>24</v>
      </c>
      <c r="D22" s="108">
        <v>598074</v>
      </c>
      <c r="E22" s="109">
        <v>0</v>
      </c>
      <c r="F22" s="49"/>
      <c r="G22" s="50"/>
      <c r="H22" s="37">
        <f t="shared" si="1"/>
        <v>598074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32183.000000000178</v>
      </c>
      <c r="E24" s="109"/>
      <c r="F24" s="49"/>
      <c r="G24" s="50"/>
      <c r="H24" s="37">
        <f t="shared" si="1"/>
        <v>32183.000000000178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836940.99999999977</v>
      </c>
      <c r="E28" s="53">
        <f>SUM(E19:E23)-E24</f>
        <v>2629270</v>
      </c>
      <c r="F28" s="53">
        <f>SUM(F19:F23)-F24</f>
        <v>31514</v>
      </c>
      <c r="G28" s="53">
        <f>SUM(G19:G23)-G24</f>
        <v>986</v>
      </c>
      <c r="H28" s="50">
        <f>SUM(H19:H23)-H24</f>
        <v>3498711</v>
      </c>
    </row>
    <row r="29" spans="1:8">
      <c r="A29" s="61" t="s">
        <v>43</v>
      </c>
      <c r="B29" s="62"/>
      <c r="C29" s="48">
        <v>40</v>
      </c>
      <c r="D29" s="49">
        <f>D14-D28</f>
        <v>8408964</v>
      </c>
      <c r="E29" s="63">
        <f>E14-E28</f>
        <v>105394352</v>
      </c>
      <c r="F29" s="50">
        <f>F14+F18-F28</f>
        <v>44411593</v>
      </c>
      <c r="G29" s="49">
        <f>G14-G28</f>
        <v>539066</v>
      </c>
      <c r="H29" s="50">
        <f>H14-H28</f>
        <v>157826338</v>
      </c>
    </row>
    <row r="30" spans="1:8">
      <c r="A30" s="23" t="s">
        <v>44</v>
      </c>
      <c r="B30" s="45" t="s">
        <v>45</v>
      </c>
      <c r="C30" s="33">
        <v>51</v>
      </c>
      <c r="D30" s="110">
        <v>6105</v>
      </c>
      <c r="E30" s="111">
        <v>2367</v>
      </c>
      <c r="F30" s="111"/>
      <c r="G30" s="64"/>
      <c r="H30" s="37">
        <f t="shared" ref="H30:H39" si="2">SUM(D30:G30)</f>
        <v>8472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8209</v>
      </c>
      <c r="E36" s="109">
        <v>51426</v>
      </c>
      <c r="F36" s="109">
        <v>287813</v>
      </c>
      <c r="G36" s="64"/>
      <c r="H36" s="37">
        <f t="shared" si="2"/>
        <v>347448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14314</v>
      </c>
      <c r="E47" s="50">
        <f>SUM(E30:E41)</f>
        <v>53793</v>
      </c>
      <c r="F47" s="49">
        <f>SUM(F30:F41)</f>
        <v>287813</v>
      </c>
      <c r="G47" s="50">
        <f>SUM(G30:G41)</f>
        <v>0</v>
      </c>
      <c r="H47" s="37">
        <f>SUM(H30:H41)</f>
        <v>355920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8394650</v>
      </c>
      <c r="E48" s="50">
        <f>E29-E47</f>
        <v>105340559</v>
      </c>
      <c r="F48" s="49">
        <f>F29-F47</f>
        <v>44123780</v>
      </c>
      <c r="G48" s="50">
        <f>G29-G47</f>
        <v>539066</v>
      </c>
      <c r="H48" s="37">
        <f>SUM(D48:G48)</f>
        <v>158398055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8394650</v>
      </c>
      <c r="E57" s="59">
        <f>SUM(E48:E56)</f>
        <v>105340559</v>
      </c>
      <c r="F57" s="58">
        <f>SUM(F48:F56)</f>
        <v>44123780</v>
      </c>
      <c r="G57" s="59">
        <f>SUM(G48:G56)</f>
        <v>539066</v>
      </c>
      <c r="H57" s="67">
        <f>SUM(H48:H56)</f>
        <v>158398055</v>
      </c>
    </row>
    <row r="58" spans="1:8">
      <c r="A58" s="73"/>
      <c r="B58" s="74" t="s">
        <v>75</v>
      </c>
      <c r="C58" s="33"/>
      <c r="D58" s="58">
        <f>D57+'May24'!D58</f>
        <v>45497662.041666672</v>
      </c>
      <c r="E58" s="50">
        <f>E57+'May24'!E58</f>
        <v>648150014</v>
      </c>
      <c r="F58" s="50">
        <f>F57+'May24'!F58</f>
        <v>287951828</v>
      </c>
      <c r="G58" s="50">
        <f>G57+'May24'!G58</f>
        <v>3106396</v>
      </c>
      <c r="H58" s="50">
        <f>H57+'May24'!H58</f>
        <v>984705900.04166675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June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9">
      <c r="A81" s="55"/>
      <c r="B81" s="2" t="s">
        <v>97</v>
      </c>
      <c r="C81" s="3"/>
      <c r="D81" s="3"/>
      <c r="E81" s="3"/>
      <c r="F81" s="3"/>
      <c r="G81" s="3"/>
      <c r="H81" s="79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9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  <c r="I83" s="117"/>
    </row>
    <row r="84" spans="1:9">
      <c r="A84" s="5"/>
      <c r="B84" s="6" t="s">
        <v>101</v>
      </c>
      <c r="C84" s="8"/>
      <c r="D84" s="8"/>
      <c r="E84" s="93">
        <f>D14+E14</f>
        <v>117269527</v>
      </c>
      <c r="F84" s="94">
        <f>(+F28+F29+G29)-(F85-F86)</f>
        <v>36758142.230769232</v>
      </c>
      <c r="G84" s="8"/>
      <c r="H84" s="95"/>
    </row>
    <row r="85" spans="1:9">
      <c r="A85" s="5"/>
      <c r="B85" s="6" t="s">
        <v>102</v>
      </c>
      <c r="C85" s="8"/>
      <c r="D85" s="8"/>
      <c r="E85" s="93"/>
      <c r="F85" s="94">
        <f>2138248/0.26</f>
        <v>8224030.769230769</v>
      </c>
      <c r="G85" s="8"/>
      <c r="H85" s="96"/>
    </row>
    <row r="86" spans="1:9">
      <c r="A86" s="5"/>
      <c r="B86" s="6" t="s">
        <v>103</v>
      </c>
      <c r="C86" s="8"/>
      <c r="D86" s="8"/>
      <c r="E86" s="93"/>
      <c r="F86" s="94"/>
      <c r="G86" s="8"/>
      <c r="H86" s="97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117269527</v>
      </c>
      <c r="F87" s="94">
        <f>(F84+F85)-F86</f>
        <v>44982173</v>
      </c>
      <c r="G87" s="8"/>
      <c r="H87" s="96"/>
    </row>
    <row r="88" spans="1:9">
      <c r="A88" s="5"/>
      <c r="B88" s="6"/>
      <c r="C88" s="8"/>
      <c r="D88" s="8"/>
      <c r="E88" s="8"/>
      <c r="F88" s="8"/>
      <c r="G88" s="8"/>
      <c r="H88" s="77"/>
    </row>
    <row r="89" spans="1:9">
      <c r="A89" s="5"/>
      <c r="B89" s="6"/>
      <c r="C89" s="8"/>
      <c r="D89" s="8"/>
      <c r="E89" s="98" t="s">
        <v>104</v>
      </c>
      <c r="F89" s="8"/>
      <c r="G89" s="8"/>
      <c r="H89" s="77"/>
    </row>
    <row r="90" spans="1:9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9">
      <c r="A91" s="55"/>
      <c r="B91" s="2"/>
      <c r="C91" s="3"/>
      <c r="D91" s="3"/>
      <c r="E91" s="4" t="s">
        <v>108</v>
      </c>
      <c r="F91" s="101">
        <f>F14</f>
        <v>43515470</v>
      </c>
      <c r="G91" s="101">
        <f>G14</f>
        <v>540052</v>
      </c>
      <c r="H91" s="102">
        <f>F91+G91</f>
        <v>44055522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7"/>
    </row>
    <row r="93" spans="1:9">
      <c r="A93" s="5"/>
      <c r="B93" s="6"/>
      <c r="C93" s="8"/>
      <c r="D93" s="8"/>
      <c r="E93" s="8"/>
      <c r="F93" s="8"/>
      <c r="G93" s="8"/>
      <c r="H93" s="77"/>
    </row>
    <row r="94" spans="1:9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9">
      <c r="A95" s="5"/>
      <c r="B95" s="6"/>
      <c r="C95" s="8"/>
      <c r="D95" s="8"/>
      <c r="E95" s="8"/>
      <c r="F95" s="8"/>
      <c r="G95" s="8"/>
      <c r="H95" s="77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09BE-2D1E-4502-9DAE-DD2529932D18}">
  <sheetPr>
    <tabColor rgb="FF7030A0"/>
    <pageSetUpPr fitToPage="1"/>
  </sheetPr>
  <dimension ref="A1:H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D31" sqref="D31:F3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136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35">
        <f>D15+D21+D22</f>
        <v>9747178</v>
      </c>
      <c r="E14" s="118">
        <f>E15+E21+E22</f>
        <v>108428592</v>
      </c>
      <c r="F14" s="118">
        <f t="shared" ref="F14:G14" si="0">F15+F21+F22</f>
        <v>43299519</v>
      </c>
      <c r="G14" s="118">
        <f t="shared" si="0"/>
        <v>539358</v>
      </c>
      <c r="H14" s="37">
        <f>SUM(D14:G14)</f>
        <v>162014647</v>
      </c>
    </row>
    <row r="15" spans="1:8">
      <c r="A15" s="23"/>
      <c r="B15" s="38" t="s">
        <v>25</v>
      </c>
      <c r="C15" s="156"/>
      <c r="D15" s="134">
        <v>8841347</v>
      </c>
      <c r="E15" s="135">
        <v>108363418</v>
      </c>
      <c r="F15" s="136">
        <v>43264555</v>
      </c>
      <c r="G15" s="137">
        <v>537937</v>
      </c>
      <c r="H15" s="37"/>
    </row>
    <row r="16" spans="1:8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8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962653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210275</v>
      </c>
      <c r="E19" s="107">
        <v>2564047</v>
      </c>
      <c r="F19" s="46"/>
      <c r="G19" s="47"/>
      <c r="H19" s="37">
        <f t="shared" ref="H19:H27" si="1">SUM(D19:G19)</f>
        <v>2774322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79497</v>
      </c>
      <c r="E21" s="107">
        <v>65174</v>
      </c>
      <c r="F21" s="51">
        <v>34964</v>
      </c>
      <c r="G21" s="52">
        <v>1421</v>
      </c>
      <c r="H21" s="53">
        <f t="shared" si="1"/>
        <v>181056</v>
      </c>
    </row>
    <row r="22" spans="1:8">
      <c r="A22" s="5"/>
      <c r="B22" s="54" t="s">
        <v>36</v>
      </c>
      <c r="C22" s="48">
        <v>24</v>
      </c>
      <c r="D22" s="108">
        <v>826334</v>
      </c>
      <c r="E22" s="109">
        <v>0</v>
      </c>
      <c r="F22" s="49"/>
      <c r="G22" s="50"/>
      <c r="H22" s="37">
        <f t="shared" si="1"/>
        <v>826334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11499.708333333339</v>
      </c>
      <c r="E24" s="109"/>
      <c r="F24" s="49"/>
      <c r="G24" s="50"/>
      <c r="H24" s="37">
        <f t="shared" si="1"/>
        <v>11499.708333333339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1104606.2916666667</v>
      </c>
      <c r="E28" s="53">
        <f>SUM(E19:E23)-E24</f>
        <v>2629221</v>
      </c>
      <c r="F28" s="53">
        <f>SUM(F19:F23)-F24</f>
        <v>34964</v>
      </c>
      <c r="G28" s="53">
        <f>SUM(G19:G23)-G24</f>
        <v>1421</v>
      </c>
      <c r="H28" s="50">
        <f>SUM(H19:H23)-H24</f>
        <v>3770212.2916666665</v>
      </c>
    </row>
    <row r="29" spans="1:8">
      <c r="A29" s="61" t="s">
        <v>43</v>
      </c>
      <c r="B29" s="62"/>
      <c r="C29" s="48">
        <v>40</v>
      </c>
      <c r="D29" s="49">
        <f>D14-D28</f>
        <v>8642571.708333334</v>
      </c>
      <c r="E29" s="63">
        <f>E14-E28</f>
        <v>105799371</v>
      </c>
      <c r="F29" s="50">
        <f>F14+F18-F28</f>
        <v>44227208</v>
      </c>
      <c r="G29" s="49">
        <f>G14-G28</f>
        <v>537937</v>
      </c>
      <c r="H29" s="50">
        <f>H14-H28</f>
        <v>158244434.70833334</v>
      </c>
    </row>
    <row r="30" spans="1:8">
      <c r="A30" s="23" t="s">
        <v>44</v>
      </c>
      <c r="B30" s="45" t="s">
        <v>45</v>
      </c>
      <c r="C30" s="33">
        <v>51</v>
      </c>
      <c r="D30" s="110">
        <v>5620</v>
      </c>
      <c r="E30" s="111">
        <v>2367</v>
      </c>
      <c r="F30" s="111">
        <v>47422</v>
      </c>
      <c r="G30" s="64"/>
      <c r="H30" s="37">
        <f t="shared" ref="H30:H39" si="2">SUM(D30:G30)</f>
        <v>55409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10995</v>
      </c>
      <c r="E36" s="109">
        <v>51426</v>
      </c>
      <c r="F36" s="109">
        <v>680117</v>
      </c>
      <c r="G36" s="64"/>
      <c r="H36" s="37">
        <f t="shared" si="2"/>
        <v>742538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16615</v>
      </c>
      <c r="E47" s="50">
        <f>SUM(E30:E41)</f>
        <v>53793</v>
      </c>
      <c r="F47" s="49">
        <f>SUM(F30:F41)</f>
        <v>727539</v>
      </c>
      <c r="G47" s="50">
        <f>SUM(G30:G41)</f>
        <v>0</v>
      </c>
      <c r="H47" s="37">
        <f>SUM(H30:H41)</f>
        <v>797947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8625956.708333334</v>
      </c>
      <c r="E48" s="50">
        <f>E29-E47</f>
        <v>105745578</v>
      </c>
      <c r="F48" s="49">
        <f>F29-F47</f>
        <v>43499669</v>
      </c>
      <c r="G48" s="50">
        <f>G29-G47</f>
        <v>537937</v>
      </c>
      <c r="H48" s="37">
        <f>SUM(D48:G48)</f>
        <v>158409140.70833331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8625956.708333334</v>
      </c>
      <c r="E57" s="59">
        <f>SUM(E48:E56)</f>
        <v>105745578</v>
      </c>
      <c r="F57" s="58">
        <f>SUM(F48:F56)</f>
        <v>43499669</v>
      </c>
      <c r="G57" s="59">
        <f>SUM(G48:G56)</f>
        <v>537937</v>
      </c>
      <c r="H57" s="67">
        <f>SUM(H48:H56)</f>
        <v>158409140.70833331</v>
      </c>
    </row>
    <row r="58" spans="1:8">
      <c r="A58" s="73"/>
      <c r="B58" s="74" t="s">
        <v>75</v>
      </c>
      <c r="C58" s="33"/>
      <c r="D58" s="58">
        <f>D57+June24!D58</f>
        <v>54123618.750000007</v>
      </c>
      <c r="E58" s="50">
        <f>E57+June24!E58</f>
        <v>753895592</v>
      </c>
      <c r="F58" s="50">
        <f>F57+June24!F58</f>
        <v>331451497</v>
      </c>
      <c r="G58" s="50">
        <f>G57+June24!G58</f>
        <v>3644333</v>
      </c>
      <c r="H58" s="50">
        <f>H57+June24!H58</f>
        <v>1143115040.75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July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93">
        <f>D14+E14</f>
        <v>118175770</v>
      </c>
      <c r="F84" s="94">
        <f>(+F28+F29+G29)-(F85-F86)</f>
        <v>44800109</v>
      </c>
      <c r="G84" s="8"/>
      <c r="H84" s="95"/>
    </row>
    <row r="85" spans="1:8">
      <c r="A85" s="5"/>
      <c r="B85" s="6" t="s">
        <v>102</v>
      </c>
      <c r="C85" s="8"/>
      <c r="D85" s="8"/>
      <c r="E85" s="93"/>
      <c r="F85" s="94">
        <f>0/0.26</f>
        <v>0</v>
      </c>
      <c r="G85" s="8"/>
      <c r="H85" s="96"/>
    </row>
    <row r="86" spans="1:8">
      <c r="A86" s="5"/>
      <c r="B86" s="6" t="s">
        <v>103</v>
      </c>
      <c r="C86" s="8"/>
      <c r="D86" s="8"/>
      <c r="E86" s="93"/>
      <c r="F86" s="94"/>
      <c r="G86" s="8"/>
      <c r="H86" s="97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118175770</v>
      </c>
      <c r="F87" s="94">
        <f>(F84+F85)-F86</f>
        <v>44800109</v>
      </c>
      <c r="G87" s="8"/>
      <c r="H87" s="96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01">
        <f>F14</f>
        <v>43299519</v>
      </c>
      <c r="G91" s="101">
        <f>G14</f>
        <v>539358</v>
      </c>
      <c r="H91" s="102">
        <f>F91+G91</f>
        <v>43838877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D992-6306-44E7-9D8A-602FB0314F66}">
  <sheetPr>
    <tabColor rgb="FF7030A0"/>
    <pageSetUpPr fitToPage="1"/>
  </sheetPr>
  <dimension ref="A1:H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G36" sqref="G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137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35">
        <f>D15+D21+D22</f>
        <v>9262893</v>
      </c>
      <c r="E14" s="118">
        <f>E15+E21+E22</f>
        <v>109499321</v>
      </c>
      <c r="F14" s="118">
        <f t="shared" ref="F14:G14" si="0">F15+F21+F22</f>
        <v>45202350</v>
      </c>
      <c r="G14" s="118">
        <f t="shared" si="0"/>
        <v>591567</v>
      </c>
      <c r="H14" s="37">
        <f>SUM(D14:G14)</f>
        <v>164556131</v>
      </c>
    </row>
    <row r="15" spans="1:8">
      <c r="A15" s="23"/>
      <c r="B15" s="38" t="s">
        <v>25</v>
      </c>
      <c r="C15" s="156"/>
      <c r="D15" s="134">
        <v>8502847</v>
      </c>
      <c r="E15" s="135">
        <v>109421480</v>
      </c>
      <c r="F15" s="136">
        <v>45167450</v>
      </c>
      <c r="G15" s="137">
        <v>582970</v>
      </c>
      <c r="H15" s="37"/>
    </row>
    <row r="16" spans="1:8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8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138"/>
      <c r="E18" s="139"/>
      <c r="F18" s="138">
        <v>10458782</v>
      </c>
      <c r="G18" s="139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201942</v>
      </c>
      <c r="E19" s="107">
        <v>2587924</v>
      </c>
      <c r="F19" s="46"/>
      <c r="G19" s="47"/>
      <c r="H19" s="37">
        <f t="shared" ref="H19:H27" si="1">SUM(D19:G19)</f>
        <v>2789866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7">
        <v>61275</v>
      </c>
      <c r="E21" s="107">
        <v>77841</v>
      </c>
      <c r="F21" s="51">
        <v>34900</v>
      </c>
      <c r="G21" s="52">
        <v>8597</v>
      </c>
      <c r="H21" s="53">
        <f t="shared" si="1"/>
        <v>182613</v>
      </c>
    </row>
    <row r="22" spans="1:8">
      <c r="A22" s="5"/>
      <c r="B22" s="54" t="s">
        <v>36</v>
      </c>
      <c r="C22" s="48">
        <v>24</v>
      </c>
      <c r="D22" s="108">
        <v>698771</v>
      </c>
      <c r="E22" s="109">
        <v>0</v>
      </c>
      <c r="F22" s="49"/>
      <c r="G22" s="50"/>
      <c r="H22" s="37">
        <f t="shared" si="1"/>
        <v>698771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15528.291666666668</v>
      </c>
      <c r="E24" s="109"/>
      <c r="F24" s="49"/>
      <c r="G24" s="50"/>
      <c r="H24" s="37">
        <f t="shared" si="1"/>
        <v>15528.291666666668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946459.70833333337</v>
      </c>
      <c r="E28" s="53">
        <f>SUM(E19:E23)-E24</f>
        <v>2665765</v>
      </c>
      <c r="F28" s="53">
        <f>SUM(F19:F23)-F24</f>
        <v>34900</v>
      </c>
      <c r="G28" s="53">
        <f>SUM(G19:G23)-G24</f>
        <v>8597</v>
      </c>
      <c r="H28" s="50">
        <f>SUM(H19:H23)-H24</f>
        <v>3655721.7083333335</v>
      </c>
    </row>
    <row r="29" spans="1:8">
      <c r="A29" s="61" t="s">
        <v>43</v>
      </c>
      <c r="B29" s="62"/>
      <c r="C29" s="48">
        <v>40</v>
      </c>
      <c r="D29" s="49">
        <f>D14-D28</f>
        <v>8316433.291666667</v>
      </c>
      <c r="E29" s="63">
        <f>E14-E28</f>
        <v>106833556</v>
      </c>
      <c r="F29" s="50">
        <f>F14+F18-F28</f>
        <v>55626232</v>
      </c>
      <c r="G29" s="49">
        <f>G14-G28</f>
        <v>582970</v>
      </c>
      <c r="H29" s="50">
        <f>H14-H28</f>
        <v>160900409.29166666</v>
      </c>
    </row>
    <row r="30" spans="1:8">
      <c r="A30" s="23" t="s">
        <v>44</v>
      </c>
      <c r="B30" s="45" t="s">
        <v>45</v>
      </c>
      <c r="C30" s="33">
        <v>51</v>
      </c>
      <c r="D30" s="110">
        <v>2213</v>
      </c>
      <c r="E30" s="111">
        <v>3231</v>
      </c>
      <c r="F30" s="111"/>
      <c r="G30" s="64"/>
      <c r="H30" s="37">
        <f t="shared" ref="H30:H39" si="2">SUM(D30:G30)</f>
        <v>5444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16495</v>
      </c>
      <c r="E36" s="109">
        <v>41639</v>
      </c>
      <c r="F36" s="109">
        <v>422624</v>
      </c>
      <c r="G36" s="64"/>
      <c r="H36" s="37">
        <f t="shared" si="2"/>
        <v>480758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18708</v>
      </c>
      <c r="E47" s="50">
        <f>SUM(E30:E41)</f>
        <v>44870</v>
      </c>
      <c r="F47" s="49">
        <f>SUM(F30:F41)</f>
        <v>422624</v>
      </c>
      <c r="G47" s="50">
        <f>SUM(G30:G41)</f>
        <v>0</v>
      </c>
      <c r="H47" s="37">
        <f>SUM(H30:H41)</f>
        <v>486202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8297725.291666667</v>
      </c>
      <c r="E48" s="50">
        <f>E29-E47</f>
        <v>106788686</v>
      </c>
      <c r="F48" s="49">
        <f>F29-F47</f>
        <v>55203608</v>
      </c>
      <c r="G48" s="50">
        <f>G29-G47</f>
        <v>582970</v>
      </c>
      <c r="H48" s="37">
        <f>SUM(D48:G48)</f>
        <v>170872989.29166669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8297725.291666667</v>
      </c>
      <c r="E57" s="59">
        <f>SUM(E48:E56)</f>
        <v>106788686</v>
      </c>
      <c r="F57" s="58">
        <f>SUM(F48:F56)</f>
        <v>55203608</v>
      </c>
      <c r="G57" s="59">
        <f>SUM(G48:G56)</f>
        <v>582970</v>
      </c>
      <c r="H57" s="67">
        <f>SUM(H48:H56)</f>
        <v>170872989.29166669</v>
      </c>
    </row>
    <row r="58" spans="1:8">
      <c r="A58" s="73"/>
      <c r="B58" s="74" t="s">
        <v>75</v>
      </c>
      <c r="C58" s="33"/>
      <c r="D58" s="58">
        <f>D57+July24!D58</f>
        <v>62421344.041666672</v>
      </c>
      <c r="E58" s="50">
        <f>E57+July24!E58</f>
        <v>860684278</v>
      </c>
      <c r="F58" s="50">
        <f>F57+July24!F58</f>
        <v>386655105</v>
      </c>
      <c r="G58" s="50">
        <f>G57+July24!G58</f>
        <v>4227303</v>
      </c>
      <c r="H58" s="50">
        <f>H57+July24!H58</f>
        <v>1313988030.0416667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August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93">
        <f>D14+E14</f>
        <v>118762214</v>
      </c>
      <c r="F84" s="94">
        <f>(+F28+F29+G29)-(F85-F86)</f>
        <v>56244102</v>
      </c>
      <c r="G84" s="8"/>
      <c r="H84" s="95"/>
    </row>
    <row r="85" spans="1:8">
      <c r="A85" s="5"/>
      <c r="B85" s="6" t="s">
        <v>102</v>
      </c>
      <c r="C85" s="8"/>
      <c r="D85" s="8"/>
      <c r="E85" s="93"/>
      <c r="F85" s="94">
        <f>0/0.26</f>
        <v>0</v>
      </c>
      <c r="G85" s="8"/>
      <c r="H85" s="96"/>
    </row>
    <row r="86" spans="1:8">
      <c r="A86" s="5"/>
      <c r="B86" s="6" t="s">
        <v>103</v>
      </c>
      <c r="C86" s="8"/>
      <c r="D86" s="8"/>
      <c r="E86" s="93"/>
      <c r="F86" s="94"/>
      <c r="G86" s="8"/>
      <c r="H86" s="97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118762214</v>
      </c>
      <c r="F87" s="94">
        <f>(F84+F85)-F86</f>
        <v>56244102</v>
      </c>
      <c r="G87" s="8"/>
      <c r="H87" s="96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01">
        <f>F14</f>
        <v>45202350</v>
      </c>
      <c r="G91" s="101">
        <f>G14</f>
        <v>591567</v>
      </c>
      <c r="H91" s="102">
        <f>F91+G91</f>
        <v>45793917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EB42-EC9A-4F1A-8310-B47F62B9E806}">
  <sheetPr>
    <tabColor rgb="FF7030A0"/>
    <pageSetUpPr fitToPage="1"/>
  </sheetPr>
  <dimension ref="A1:I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G36" sqref="G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138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5">
        <v>1</v>
      </c>
      <c r="D14" s="35">
        <f>D15+D21+D22</f>
        <v>8527874</v>
      </c>
      <c r="E14" s="118">
        <f>E15+E21+E22</f>
        <v>103535898</v>
      </c>
      <c r="F14" s="118">
        <f t="shared" ref="F14:G14" si="0">F15+F21+F22</f>
        <v>45808556</v>
      </c>
      <c r="G14" s="118">
        <f t="shared" si="0"/>
        <v>481131</v>
      </c>
      <c r="H14" s="37">
        <f>SUM(D14:G14)</f>
        <v>158353459</v>
      </c>
      <c r="I14" s="151"/>
    </row>
    <row r="15" spans="1:9">
      <c r="A15" s="23"/>
      <c r="B15" s="38" t="s">
        <v>25</v>
      </c>
      <c r="C15" s="156"/>
      <c r="D15" s="134">
        <v>7868650</v>
      </c>
      <c r="E15" s="135">
        <v>103468825</v>
      </c>
      <c r="F15" s="136">
        <v>45785922</v>
      </c>
      <c r="G15" s="137">
        <v>479991</v>
      </c>
      <c r="H15" s="37"/>
    </row>
    <row r="16" spans="1:9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9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9">
      <c r="A18" s="42" t="s">
        <v>28</v>
      </c>
      <c r="B18" s="6" t="s">
        <v>29</v>
      </c>
      <c r="C18" s="39">
        <v>2</v>
      </c>
      <c r="D18" s="138"/>
      <c r="E18" s="139"/>
      <c r="F18" s="138">
        <v>-96922</v>
      </c>
      <c r="G18" s="139"/>
      <c r="H18" s="37"/>
    </row>
    <row r="19" spans="1:9">
      <c r="A19" s="5" t="s">
        <v>30</v>
      </c>
      <c r="B19" s="45" t="s">
        <v>31</v>
      </c>
      <c r="C19" s="31">
        <v>21</v>
      </c>
      <c r="D19" s="106">
        <v>187261</v>
      </c>
      <c r="E19" s="107">
        <v>2431299</v>
      </c>
      <c r="F19" s="46"/>
      <c r="G19" s="47"/>
      <c r="H19" s="37">
        <f t="shared" ref="H19:H27" si="1">SUM(D19:G19)</f>
        <v>2618560</v>
      </c>
    </row>
    <row r="20" spans="1:9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9">
      <c r="A21" s="5" t="s">
        <v>34</v>
      </c>
      <c r="B21" s="45" t="s">
        <v>35</v>
      </c>
      <c r="C21" s="31">
        <v>23</v>
      </c>
      <c r="D21" s="106">
        <v>54613</v>
      </c>
      <c r="E21" s="107">
        <v>67073</v>
      </c>
      <c r="F21" s="51">
        <v>22634</v>
      </c>
      <c r="G21" s="52">
        <v>1140</v>
      </c>
      <c r="H21" s="53">
        <f t="shared" si="1"/>
        <v>145460</v>
      </c>
    </row>
    <row r="22" spans="1:9">
      <c r="A22" s="5"/>
      <c r="B22" s="54" t="s">
        <v>36</v>
      </c>
      <c r="C22" s="48">
        <v>24</v>
      </c>
      <c r="D22" s="108">
        <v>604611</v>
      </c>
      <c r="E22" s="109">
        <v>0</v>
      </c>
      <c r="F22" s="49"/>
      <c r="G22" s="50"/>
      <c r="H22" s="37">
        <f t="shared" si="1"/>
        <v>604611</v>
      </c>
    </row>
    <row r="23" spans="1:9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9">
      <c r="A24" s="5"/>
      <c r="B24" s="55" t="s">
        <v>38</v>
      </c>
      <c r="C24" s="48">
        <v>26</v>
      </c>
      <c r="D24" s="109">
        <v>19021.875000000004</v>
      </c>
      <c r="E24" s="109"/>
      <c r="F24" s="49"/>
      <c r="G24" s="50"/>
      <c r="H24" s="37">
        <f t="shared" si="1"/>
        <v>19021.875000000004</v>
      </c>
    </row>
    <row r="25" spans="1:9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9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9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9">
      <c r="A28" s="5"/>
      <c r="B28" s="45" t="s">
        <v>42</v>
      </c>
      <c r="C28" s="31">
        <v>30</v>
      </c>
      <c r="D28" s="53">
        <f>SUM(D19:D23)-D24</f>
        <v>827463.125</v>
      </c>
      <c r="E28" s="53">
        <f>SUM(E19:E23)-E24</f>
        <v>2498372</v>
      </c>
      <c r="F28" s="53">
        <f>SUM(F19:F23)-F24</f>
        <v>22634</v>
      </c>
      <c r="G28" s="53">
        <f>SUM(G19:G23)-G24</f>
        <v>1140</v>
      </c>
      <c r="H28" s="50">
        <f>SUM(H19:H23)-H24</f>
        <v>3349609.125</v>
      </c>
    </row>
    <row r="29" spans="1:9">
      <c r="A29" s="61" t="s">
        <v>43</v>
      </c>
      <c r="B29" s="62"/>
      <c r="C29" s="48">
        <v>40</v>
      </c>
      <c r="D29" s="49">
        <f>D14-D28</f>
        <v>7700410.875</v>
      </c>
      <c r="E29" s="63">
        <f>E14-E28</f>
        <v>101037526</v>
      </c>
      <c r="F29" s="50">
        <f>F14+F18-F28</f>
        <v>45689000</v>
      </c>
      <c r="G29" s="49">
        <f>G14-G28</f>
        <v>479991</v>
      </c>
      <c r="H29" s="50">
        <f>H14-H28</f>
        <v>155003849.875</v>
      </c>
      <c r="I29" s="151"/>
    </row>
    <row r="30" spans="1:9">
      <c r="A30" s="23" t="s">
        <v>44</v>
      </c>
      <c r="B30" s="45" t="s">
        <v>45</v>
      </c>
      <c r="C30" s="33">
        <v>51</v>
      </c>
      <c r="D30" s="110">
        <v>7216</v>
      </c>
      <c r="E30" s="111"/>
      <c r="F30" s="111"/>
      <c r="G30" s="64"/>
      <c r="H30" s="37">
        <f t="shared" ref="H30:H39" si="2">SUM(D30:G30)</f>
        <v>7216</v>
      </c>
    </row>
    <row r="31" spans="1:9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9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3384</v>
      </c>
      <c r="E36" s="109">
        <v>68770</v>
      </c>
      <c r="F36" s="109">
        <v>528168</v>
      </c>
      <c r="G36" s="64"/>
      <c r="H36" s="37">
        <f t="shared" si="2"/>
        <v>600322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10600</v>
      </c>
      <c r="E47" s="50">
        <f>SUM(E30:E41)</f>
        <v>68770</v>
      </c>
      <c r="F47" s="49">
        <f>SUM(F30:F41)</f>
        <v>528168</v>
      </c>
      <c r="G47" s="50">
        <f>SUM(G30:G41)</f>
        <v>0</v>
      </c>
      <c r="H47" s="37">
        <f>SUM(H30:H41)</f>
        <v>607538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7689810.875</v>
      </c>
      <c r="E48" s="50">
        <f>E29-E47</f>
        <v>100968756</v>
      </c>
      <c r="F48" s="49">
        <f>F29-F47</f>
        <v>45160832</v>
      </c>
      <c r="G48" s="50">
        <f>G29-G47</f>
        <v>479991</v>
      </c>
      <c r="H48" s="37">
        <f>SUM(D48:G48)</f>
        <v>154299389.875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7689810.875</v>
      </c>
      <c r="E57" s="59">
        <f>SUM(E48:E56)</f>
        <v>100968756</v>
      </c>
      <c r="F57" s="58">
        <f>SUM(F48:F56)</f>
        <v>45160832</v>
      </c>
      <c r="G57" s="59">
        <f>SUM(G48:G56)</f>
        <v>479991</v>
      </c>
      <c r="H57" s="67">
        <f>SUM(H48:H56)</f>
        <v>154299389.875</v>
      </c>
    </row>
    <row r="58" spans="1:8">
      <c r="A58" s="73"/>
      <c r="B58" s="74" t="s">
        <v>75</v>
      </c>
      <c r="C58" s="33"/>
      <c r="D58" s="58">
        <f>D57+'Aug24'!D58</f>
        <v>70111154.916666672</v>
      </c>
      <c r="E58" s="50">
        <f>E57+'Aug24'!E58</f>
        <v>961653034</v>
      </c>
      <c r="F58" s="50">
        <f>F57+'Aug24'!F58</f>
        <v>431815937</v>
      </c>
      <c r="G58" s="50">
        <f>G57+'Aug24'!G58</f>
        <v>4707294</v>
      </c>
      <c r="H58" s="50">
        <f>H57+'Aug24'!H58</f>
        <v>1468287419.9166667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September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93">
        <f>D14+E14</f>
        <v>112063772</v>
      </c>
      <c r="F84" s="94">
        <f>(+F28+F29+G29)-(F85-F86)</f>
        <v>34830925</v>
      </c>
      <c r="G84" s="8"/>
      <c r="H84" s="95"/>
    </row>
    <row r="85" spans="1:8">
      <c r="A85" s="5"/>
      <c r="B85" s="6" t="s">
        <v>102</v>
      </c>
      <c r="C85" s="8"/>
      <c r="D85" s="8"/>
      <c r="E85" s="93"/>
      <c r="F85" s="94">
        <f>2953782/0.26</f>
        <v>11360700</v>
      </c>
      <c r="G85" s="8"/>
      <c r="H85" s="96"/>
    </row>
    <row r="86" spans="1:8">
      <c r="A86" s="5"/>
      <c r="B86" s="6" t="s">
        <v>103</v>
      </c>
      <c r="C86" s="8"/>
      <c r="D86" s="8"/>
      <c r="E86" s="93"/>
      <c r="F86" s="94"/>
      <c r="G86" s="8"/>
      <c r="H86" s="97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112063772</v>
      </c>
      <c r="F87" s="94">
        <f>(F84+F85)-F86</f>
        <v>46191625</v>
      </c>
      <c r="G87" s="8"/>
      <c r="H87" s="96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01">
        <f>F14</f>
        <v>45808556</v>
      </c>
      <c r="G91" s="101">
        <f>G14</f>
        <v>481131</v>
      </c>
      <c r="H91" s="102">
        <f>F91+G91</f>
        <v>46289687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8116-B4E1-49F6-98EC-0FC1AB177F95}">
  <sheetPr>
    <tabColor rgb="FF7030A0"/>
    <pageSetUpPr fitToPage="1"/>
  </sheetPr>
  <dimension ref="A1:H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E33" sqref="E33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35">
        <f>D15+D21+D22</f>
        <v>8726222</v>
      </c>
      <c r="E14" s="118">
        <f>E15+E21+E22</f>
        <v>109712153</v>
      </c>
      <c r="F14" s="118">
        <f t="shared" ref="F14:G14" si="0">F15+F21+F22</f>
        <v>49949898</v>
      </c>
      <c r="G14" s="118">
        <f t="shared" si="0"/>
        <v>525277</v>
      </c>
      <c r="H14" s="37">
        <f>SUM(D14:G14)</f>
        <v>168913550</v>
      </c>
    </row>
    <row r="15" spans="1:8">
      <c r="A15" s="23"/>
      <c r="B15" s="38" t="s">
        <v>25</v>
      </c>
      <c r="C15" s="156"/>
      <c r="D15" s="134">
        <v>8007447</v>
      </c>
      <c r="E15" s="135">
        <v>109640982</v>
      </c>
      <c r="F15" s="135">
        <v>49882956</v>
      </c>
      <c r="G15" s="135">
        <v>524642</v>
      </c>
      <c r="H15" s="37"/>
    </row>
    <row r="16" spans="1:8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8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701548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191711</v>
      </c>
      <c r="E19" s="107">
        <v>2592291</v>
      </c>
      <c r="F19" s="46"/>
      <c r="G19" s="47"/>
      <c r="H19" s="37">
        <f>SUM(D19:G19)</f>
        <v>2784002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ref="H20:H27" si="1">SUM(D20:G20)</f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96224</v>
      </c>
      <c r="E21" s="107">
        <v>71171</v>
      </c>
      <c r="F21" s="107">
        <v>66942</v>
      </c>
      <c r="G21" s="107">
        <v>635</v>
      </c>
      <c r="H21" s="53">
        <f t="shared" si="1"/>
        <v>234972</v>
      </c>
    </row>
    <row r="22" spans="1:8">
      <c r="A22" s="5"/>
      <c r="B22" s="54" t="s">
        <v>36</v>
      </c>
      <c r="C22" s="48">
        <v>24</v>
      </c>
      <c r="D22" s="108">
        <v>622551</v>
      </c>
      <c r="E22" s="109">
        <v>0</v>
      </c>
      <c r="F22" s="49"/>
      <c r="G22" s="50"/>
      <c r="H22" s="37">
        <f t="shared" si="1"/>
        <v>622551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17782.79166666665</v>
      </c>
      <c r="E24" s="109"/>
      <c r="F24" s="49"/>
      <c r="G24" s="50"/>
      <c r="H24" s="37">
        <f t="shared" si="1"/>
        <v>17782.79166666665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892703.20833333337</v>
      </c>
      <c r="E28" s="53">
        <f>SUM(E19:E23)-E24</f>
        <v>2663462</v>
      </c>
      <c r="F28" s="53">
        <f>SUM(F19:F23)-F24</f>
        <v>66942</v>
      </c>
      <c r="G28" s="53">
        <f>SUM(G19:G23)-G24</f>
        <v>635</v>
      </c>
      <c r="H28" s="50">
        <f>SUM(H19:H23)-H24</f>
        <v>3623742.2083333335</v>
      </c>
    </row>
    <row r="29" spans="1:8">
      <c r="A29" s="61" t="s">
        <v>43</v>
      </c>
      <c r="B29" s="62"/>
      <c r="C29" s="48">
        <v>40</v>
      </c>
      <c r="D29" s="49">
        <f>D14-D28</f>
        <v>7833518.791666667</v>
      </c>
      <c r="E29" s="63">
        <f>E14-E28</f>
        <v>107048691</v>
      </c>
      <c r="F29" s="50">
        <f>F14+F18-F28</f>
        <v>50584504</v>
      </c>
      <c r="G29" s="49">
        <f>G14-G28</f>
        <v>524642</v>
      </c>
      <c r="H29" s="50">
        <f>H14-H28</f>
        <v>165289807.79166666</v>
      </c>
    </row>
    <row r="30" spans="1:8">
      <c r="A30" s="23" t="s">
        <v>44</v>
      </c>
      <c r="B30" s="45" t="s">
        <v>45</v>
      </c>
      <c r="C30" s="33">
        <v>51</v>
      </c>
      <c r="D30" s="110">
        <v>9241</v>
      </c>
      <c r="E30" s="111">
        <v>7034</v>
      </c>
      <c r="F30" s="111">
        <v>44186</v>
      </c>
      <c r="G30" s="64"/>
      <c r="H30" s="37">
        <f t="shared" ref="H30:H39" si="2">SUM(D30:G30)</f>
        <v>60461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17803</v>
      </c>
      <c r="E36" s="109">
        <v>4699</v>
      </c>
      <c r="F36" s="109">
        <v>437823</v>
      </c>
      <c r="G36" s="64"/>
      <c r="H36" s="37">
        <f t="shared" si="2"/>
        <v>460325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27044</v>
      </c>
      <c r="E47" s="50">
        <f>SUM(E30:E41)</f>
        <v>11733</v>
      </c>
      <c r="F47" s="49">
        <f>SUM(F30:F41)</f>
        <v>482009</v>
      </c>
      <c r="G47" s="50">
        <f>SUM(G30:G41)</f>
        <v>0</v>
      </c>
      <c r="H47" s="37">
        <f>SUM(H30:H41)</f>
        <v>520786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7806474.791666667</v>
      </c>
      <c r="E48" s="50">
        <f>E29-E47</f>
        <v>107036958</v>
      </c>
      <c r="F48" s="49">
        <f>F29-F47</f>
        <v>50102495</v>
      </c>
      <c r="G48" s="50">
        <f>G29-G47</f>
        <v>524642</v>
      </c>
      <c r="H48" s="37">
        <f>SUM(D48:G48)</f>
        <v>165470569.79166669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7806474.791666667</v>
      </c>
      <c r="E57" s="59">
        <f>SUM(E48:E56)</f>
        <v>107036958</v>
      </c>
      <c r="F57" s="58">
        <f>SUM(F48:F56)</f>
        <v>50102495</v>
      </c>
      <c r="G57" s="59">
        <f>SUM(G48:G56)</f>
        <v>524642</v>
      </c>
      <c r="H57" s="67">
        <f>SUM(H48:H56)</f>
        <v>165470569.79166669</v>
      </c>
    </row>
    <row r="58" spans="1:8">
      <c r="A58" s="73"/>
      <c r="B58" s="74" t="s">
        <v>75</v>
      </c>
      <c r="C58" s="33"/>
      <c r="D58" s="58">
        <f>D57+'Sep24'!D58</f>
        <v>77917629.708333343</v>
      </c>
      <c r="E58" s="50">
        <f>E57+'Sep24'!E58</f>
        <v>1068689992</v>
      </c>
      <c r="F58" s="50">
        <f>F57+'Sep24'!F58</f>
        <v>481918432</v>
      </c>
      <c r="G58" s="50">
        <f>G57+'Sep24'!G58</f>
        <v>5231936</v>
      </c>
      <c r="H58" s="50">
        <f>H57+'Sep24'!H58</f>
        <v>1633757989.7083335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October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93">
        <f>D14+E14</f>
        <v>118438375</v>
      </c>
      <c r="F84" s="94">
        <f>(+F28+F29+G29)-(F85-F86)</f>
        <v>42914991.846153848</v>
      </c>
      <c r="G84" s="8"/>
      <c r="H84" s="95"/>
    </row>
    <row r="85" spans="1:8">
      <c r="A85" s="5"/>
      <c r="B85" s="6" t="s">
        <v>102</v>
      </c>
      <c r="C85" s="8"/>
      <c r="D85" s="8"/>
      <c r="E85" s="93"/>
      <c r="F85" s="94">
        <f>2147885/0.26</f>
        <v>8261096.153846154</v>
      </c>
      <c r="G85" s="8"/>
      <c r="H85" s="96"/>
    </row>
    <row r="86" spans="1:8">
      <c r="A86" s="5"/>
      <c r="B86" s="6" t="s">
        <v>103</v>
      </c>
      <c r="C86" s="8"/>
      <c r="D86" s="8"/>
      <c r="E86" s="93"/>
      <c r="F86" s="94"/>
      <c r="G86" s="8"/>
      <c r="H86" s="97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118438375</v>
      </c>
      <c r="F87" s="94">
        <f>(F84+F85)-F86</f>
        <v>51176088</v>
      </c>
      <c r="G87" s="8"/>
      <c r="H87" s="96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01">
        <f>F14</f>
        <v>49949898</v>
      </c>
      <c r="G91" s="101">
        <f>G14</f>
        <v>525277</v>
      </c>
      <c r="H91" s="102">
        <f>F91+G91</f>
        <v>50475175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A441-0F89-4157-A5C2-6EF66756A1C2}">
  <sheetPr>
    <tabColor rgb="FF7030A0"/>
    <pageSetUpPr fitToPage="1"/>
  </sheetPr>
  <dimension ref="A1:H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G36" sqref="G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5">
        <v>1</v>
      </c>
      <c r="D14" s="35">
        <f>D15+D21+D22</f>
        <v>7467180</v>
      </c>
      <c r="E14" s="118">
        <f>E15+E21+E22</f>
        <v>101765429</v>
      </c>
      <c r="F14" s="118">
        <f t="shared" ref="F14:G14" si="0">F15+F21+F22</f>
        <v>42983746</v>
      </c>
      <c r="G14" s="118">
        <f t="shared" si="0"/>
        <v>510189</v>
      </c>
      <c r="H14" s="37">
        <f>SUM(D14:G14)</f>
        <v>152726544</v>
      </c>
    </row>
    <row r="15" spans="1:8">
      <c r="A15" s="23"/>
      <c r="B15" s="38" t="s">
        <v>25</v>
      </c>
      <c r="C15" s="156"/>
      <c r="D15" s="134">
        <v>6995861</v>
      </c>
      <c r="E15" s="135">
        <v>101702099</v>
      </c>
      <c r="F15" s="135">
        <v>42972519</v>
      </c>
      <c r="G15" s="135">
        <v>509371</v>
      </c>
      <c r="H15" s="37"/>
    </row>
    <row r="16" spans="1:8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8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8302812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167277</v>
      </c>
      <c r="E19" s="107">
        <v>2410322</v>
      </c>
      <c r="F19" s="46"/>
      <c r="G19" s="47"/>
      <c r="H19" s="37">
        <f t="shared" ref="H19:H27" si="1">SUM(D19:G19)</f>
        <v>2577599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43610</v>
      </c>
      <c r="E21" s="107">
        <v>63330</v>
      </c>
      <c r="F21" s="107">
        <v>11227</v>
      </c>
      <c r="G21" s="107">
        <v>818</v>
      </c>
      <c r="H21" s="53">
        <f t="shared" si="1"/>
        <v>118985</v>
      </c>
    </row>
    <row r="22" spans="1:8">
      <c r="A22" s="5"/>
      <c r="B22" s="54" t="s">
        <v>36</v>
      </c>
      <c r="C22" s="48">
        <v>24</v>
      </c>
      <c r="D22" s="108">
        <v>427709</v>
      </c>
      <c r="E22" s="109"/>
      <c r="F22" s="49"/>
      <c r="G22" s="50"/>
      <c r="H22" s="37">
        <f t="shared" si="1"/>
        <v>427709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-303301.70833333331</v>
      </c>
      <c r="E24" s="109"/>
      <c r="F24" s="49"/>
      <c r="G24" s="50"/>
      <c r="H24" s="37">
        <f t="shared" si="1"/>
        <v>-303301.70833333331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941897.70833333326</v>
      </c>
      <c r="E28" s="53">
        <f>SUM(E19:E23)-E24</f>
        <v>2473652</v>
      </c>
      <c r="F28" s="53">
        <f>SUM(F19:F23)-F24</f>
        <v>11227</v>
      </c>
      <c r="G28" s="53">
        <f>SUM(G19:G23)-G24</f>
        <v>818</v>
      </c>
      <c r="H28" s="50">
        <f>SUM(H19:H23)-H24</f>
        <v>3427594.7083333335</v>
      </c>
    </row>
    <row r="29" spans="1:8">
      <c r="A29" s="61" t="s">
        <v>43</v>
      </c>
      <c r="B29" s="62"/>
      <c r="C29" s="48">
        <v>40</v>
      </c>
      <c r="D29" s="49">
        <f>D14-D28</f>
        <v>6525282.291666667</v>
      </c>
      <c r="E29" s="63">
        <f>E14-E28</f>
        <v>99291777</v>
      </c>
      <c r="F29" s="50">
        <f>F14+F18-F28</f>
        <v>51275331</v>
      </c>
      <c r="G29" s="49">
        <f>G14-G28</f>
        <v>509371</v>
      </c>
      <c r="H29" s="50">
        <f>H14-H28</f>
        <v>149298949.29166666</v>
      </c>
    </row>
    <row r="30" spans="1:8">
      <c r="A30" s="23" t="s">
        <v>44</v>
      </c>
      <c r="B30" s="45" t="s">
        <v>45</v>
      </c>
      <c r="C30" s="33">
        <v>51</v>
      </c>
      <c r="D30" s="110">
        <v>7788</v>
      </c>
      <c r="E30" s="111"/>
      <c r="F30" s="111"/>
      <c r="G30" s="64"/>
      <c r="H30" s="37">
        <f t="shared" ref="H30:H39" si="2">SUM(D30:G30)</f>
        <v>7788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8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8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8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8">
      <c r="A36" s="5"/>
      <c r="B36" s="10" t="s">
        <v>52</v>
      </c>
      <c r="C36" s="33">
        <v>57</v>
      </c>
      <c r="D36" s="108">
        <v>12791</v>
      </c>
      <c r="E36" s="109">
        <v>11497</v>
      </c>
      <c r="F36" s="109">
        <v>860433</v>
      </c>
      <c r="G36" s="64"/>
      <c r="H36" s="37">
        <f t="shared" si="2"/>
        <v>884721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20579</v>
      </c>
      <c r="E47" s="50">
        <f>SUM(E30:E41)</f>
        <v>11497</v>
      </c>
      <c r="F47" s="49">
        <f>SUM(F30:F41)</f>
        <v>860433</v>
      </c>
      <c r="G47" s="50">
        <f>SUM(G30:G41)</f>
        <v>0</v>
      </c>
      <c r="H47" s="37">
        <f>SUM(H30:H41)</f>
        <v>892509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6504703.291666667</v>
      </c>
      <c r="E48" s="50">
        <f>E29-E47</f>
        <v>99280280</v>
      </c>
      <c r="F48" s="49">
        <f>F29-F47</f>
        <v>50414898</v>
      </c>
      <c r="G48" s="50">
        <f>G29-G47</f>
        <v>509371</v>
      </c>
      <c r="H48" s="37">
        <f>SUM(D48:G48)</f>
        <v>156709252.29166669</v>
      </c>
    </row>
    <row r="49" spans="1:8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8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2"/>
      <c r="B57" s="45" t="s">
        <v>74</v>
      </c>
      <c r="C57" s="33">
        <v>90</v>
      </c>
      <c r="D57" s="58">
        <f>SUM(D48:D56)</f>
        <v>6504703.291666667</v>
      </c>
      <c r="E57" s="59">
        <f>SUM(E48:E56)</f>
        <v>99280280</v>
      </c>
      <c r="F57" s="58">
        <f>SUM(F48:F56)</f>
        <v>50414898</v>
      </c>
      <c r="G57" s="59">
        <f>SUM(G48:G56)</f>
        <v>509371</v>
      </c>
      <c r="H57" s="67">
        <f>SUM(H48:H56)</f>
        <v>156709252.29166669</v>
      </c>
    </row>
    <row r="58" spans="1:8">
      <c r="A58" s="73"/>
      <c r="B58" s="74" t="s">
        <v>75</v>
      </c>
      <c r="C58" s="33"/>
      <c r="D58" s="58">
        <f>D57+'Oct24'!D58</f>
        <v>84422333.000000015</v>
      </c>
      <c r="E58" s="50">
        <f>E57+'Oct24'!E58</f>
        <v>1167970272</v>
      </c>
      <c r="F58" s="50">
        <f>F57+'Oct24'!F58</f>
        <v>532333330</v>
      </c>
      <c r="G58" s="50">
        <f>G57+'Oct24'!G58</f>
        <v>5741307</v>
      </c>
      <c r="H58" s="50">
        <f>H57+'Oct24'!H58</f>
        <v>1790467242.0000002</v>
      </c>
    </row>
    <row r="59" spans="1:8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8">
      <c r="A62" s="55"/>
      <c r="B62" s="32" t="s">
        <v>145</v>
      </c>
      <c r="C62" s="3"/>
      <c r="D62" s="3"/>
      <c r="E62" s="3"/>
      <c r="F62" s="3"/>
      <c r="G62" s="54"/>
      <c r="H62" s="79"/>
    </row>
    <row r="63" spans="1:8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November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93">
        <f>D14+E14</f>
        <v>109232609</v>
      </c>
      <c r="F84" s="94">
        <f>(+F28+F29+G29)-(F85-F86)</f>
        <v>43534832.846153848</v>
      </c>
      <c r="G84" s="8"/>
      <c r="H84" s="95"/>
    </row>
    <row r="85" spans="1:8">
      <c r="A85" s="5"/>
      <c r="B85" s="6" t="s">
        <v>102</v>
      </c>
      <c r="C85" s="8"/>
      <c r="D85" s="8"/>
      <c r="E85" s="93"/>
      <c r="F85" s="94">
        <f>2147885/0.26</f>
        <v>8261096.153846154</v>
      </c>
      <c r="G85" s="8"/>
      <c r="H85" s="96"/>
    </row>
    <row r="86" spans="1:8">
      <c r="A86" s="5"/>
      <c r="B86" s="6" t="s">
        <v>103</v>
      </c>
      <c r="C86" s="8"/>
      <c r="D86" s="8"/>
      <c r="E86" s="93"/>
      <c r="F86" s="94"/>
      <c r="G86" s="8"/>
      <c r="H86" s="97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109232609</v>
      </c>
      <c r="F87" s="94">
        <f>(F84+F85)-F86</f>
        <v>51795929</v>
      </c>
      <c r="G87" s="8"/>
      <c r="H87" s="96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01">
        <f>F14</f>
        <v>42983746</v>
      </c>
      <c r="G91" s="101">
        <f>G14</f>
        <v>510189</v>
      </c>
      <c r="H91" s="102">
        <f>F91+G91</f>
        <v>43493935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6FC1-7DCC-4B8E-A1B9-95660E6F1992}">
  <sheetPr>
    <tabColor rgb="FF7030A0"/>
    <pageSetUpPr fitToPage="1"/>
  </sheetPr>
  <dimension ref="A1:I124"/>
  <sheetViews>
    <sheetView zoomScaleNormal="100"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I14" sqref="I14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2.710937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5">
        <v>1</v>
      </c>
      <c r="D14" s="35">
        <f>D15+D21+D22</f>
        <v>8046155</v>
      </c>
      <c r="E14" s="118">
        <f>E15+E21+E22</f>
        <v>106998409</v>
      </c>
      <c r="F14" s="118">
        <f t="shared" ref="F14:G14" si="0">F15+F21+F22</f>
        <v>43630712</v>
      </c>
      <c r="G14" s="118">
        <f t="shared" si="0"/>
        <v>561497</v>
      </c>
      <c r="H14" s="37">
        <f>SUM(D14:G14)</f>
        <v>159236773</v>
      </c>
      <c r="I14" s="151"/>
    </row>
    <row r="15" spans="1:9">
      <c r="A15" s="23"/>
      <c r="B15" s="38" t="s">
        <v>25</v>
      </c>
      <c r="C15" s="156"/>
      <c r="D15" s="134">
        <v>7518567</v>
      </c>
      <c r="E15" s="135">
        <v>106923926</v>
      </c>
      <c r="F15" s="135">
        <v>43570521</v>
      </c>
      <c r="G15" s="135">
        <v>555867</v>
      </c>
      <c r="H15" s="37"/>
    </row>
    <row r="16" spans="1:9">
      <c r="A16" s="23"/>
      <c r="B16" s="38" t="s">
        <v>132</v>
      </c>
      <c r="C16" s="156"/>
      <c r="D16" s="134"/>
      <c r="E16" s="135"/>
      <c r="F16" s="134"/>
      <c r="G16" s="135"/>
      <c r="H16" s="37"/>
    </row>
    <row r="17" spans="1:8">
      <c r="A17" s="23"/>
      <c r="B17" s="38" t="s">
        <v>133</v>
      </c>
      <c r="C17" s="156"/>
      <c r="D17" s="134"/>
      <c r="E17" s="135"/>
      <c r="F17" s="134"/>
      <c r="G17" s="135"/>
      <c r="H17" s="37"/>
    </row>
    <row r="18" spans="1:8">
      <c r="A18" s="42" t="s">
        <v>28</v>
      </c>
      <c r="B18" s="6" t="s">
        <v>29</v>
      </c>
      <c r="C18" s="39">
        <v>2</v>
      </c>
      <c r="D18" s="138"/>
      <c r="E18" s="139"/>
      <c r="F18" s="138">
        <v>1365600</v>
      </c>
      <c r="G18" s="139"/>
      <c r="H18" s="37"/>
    </row>
    <row r="19" spans="1:8">
      <c r="A19" s="5" t="s">
        <v>30</v>
      </c>
      <c r="B19" s="45" t="s">
        <v>31</v>
      </c>
      <c r="C19" s="31">
        <v>21</v>
      </c>
      <c r="D19" s="106">
        <v>179067</v>
      </c>
      <c r="E19" s="107">
        <v>2524729</v>
      </c>
      <c r="F19" s="46"/>
      <c r="G19" s="47"/>
      <c r="H19" s="37">
        <f t="shared" ref="H19:H27" si="1">SUM(D19:G19)</f>
        <v>2703796</v>
      </c>
    </row>
    <row r="20" spans="1:8">
      <c r="A20" s="5" t="s">
        <v>32</v>
      </c>
      <c r="B20" s="10" t="s">
        <v>33</v>
      </c>
      <c r="C20" s="48">
        <v>22</v>
      </c>
      <c r="D20" s="108"/>
      <c r="E20" s="109"/>
      <c r="F20" s="46"/>
      <c r="G20" s="47"/>
      <c r="H20" s="37">
        <f t="shared" si="1"/>
        <v>0</v>
      </c>
    </row>
    <row r="21" spans="1:8">
      <c r="A21" s="5" t="s">
        <v>34</v>
      </c>
      <c r="B21" s="45" t="s">
        <v>35</v>
      </c>
      <c r="C21" s="31">
        <v>23</v>
      </c>
      <c r="D21" s="106">
        <v>69298</v>
      </c>
      <c r="E21" s="107">
        <v>74483</v>
      </c>
      <c r="F21" s="107">
        <v>60191</v>
      </c>
      <c r="G21" s="107">
        <v>5630</v>
      </c>
      <c r="H21" s="53">
        <f t="shared" si="1"/>
        <v>209602</v>
      </c>
    </row>
    <row r="22" spans="1:8">
      <c r="A22" s="5"/>
      <c r="B22" s="54" t="s">
        <v>36</v>
      </c>
      <c r="C22" s="48">
        <v>24</v>
      </c>
      <c r="D22" s="108">
        <v>458290</v>
      </c>
      <c r="E22" s="109">
        <v>0</v>
      </c>
      <c r="F22" s="49"/>
      <c r="G22" s="50"/>
      <c r="H22" s="37">
        <f t="shared" si="1"/>
        <v>458290</v>
      </c>
    </row>
    <row r="23" spans="1:8">
      <c r="A23" s="5"/>
      <c r="B23" s="55" t="s">
        <v>37</v>
      </c>
      <c r="C23" s="31">
        <v>25</v>
      </c>
      <c r="D23" s="106"/>
      <c r="E23" s="107"/>
      <c r="F23" s="56"/>
      <c r="G23" s="57"/>
      <c r="H23" s="53">
        <f t="shared" si="1"/>
        <v>0</v>
      </c>
    </row>
    <row r="24" spans="1:8">
      <c r="A24" s="5"/>
      <c r="B24" s="55" t="s">
        <v>38</v>
      </c>
      <c r="C24" s="48">
        <v>26</v>
      </c>
      <c r="D24" s="109">
        <v>27322.375000000076</v>
      </c>
      <c r="E24" s="109"/>
      <c r="F24" s="49"/>
      <c r="G24" s="50"/>
      <c r="H24" s="37">
        <f t="shared" si="1"/>
        <v>27322.375000000076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1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1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1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679332.62499999988</v>
      </c>
      <c r="E28" s="53">
        <f>SUM(E19:E23)-E24</f>
        <v>2599212</v>
      </c>
      <c r="F28" s="53">
        <f>SUM(F19:F23)-F24</f>
        <v>60191</v>
      </c>
      <c r="G28" s="53">
        <f>SUM(G19:G23)-G24</f>
        <v>5630</v>
      </c>
      <c r="H28" s="50">
        <f>SUM(H19:H23)-H24</f>
        <v>3344365.625</v>
      </c>
    </row>
    <row r="29" spans="1:8">
      <c r="A29" s="61" t="s">
        <v>43</v>
      </c>
      <c r="B29" s="62"/>
      <c r="C29" s="48">
        <v>40</v>
      </c>
      <c r="D29" s="49">
        <f>D14-D28</f>
        <v>7366822.375</v>
      </c>
      <c r="E29" s="63">
        <f>E14-E28</f>
        <v>104399197</v>
      </c>
      <c r="F29" s="50">
        <f>F14+F18-F28</f>
        <v>44936121</v>
      </c>
      <c r="G29" s="49">
        <f>G14-G28</f>
        <v>555867</v>
      </c>
      <c r="H29" s="50">
        <f>H14-H28</f>
        <v>155892407.375</v>
      </c>
    </row>
    <row r="30" spans="1:8">
      <c r="A30" s="23" t="s">
        <v>44</v>
      </c>
      <c r="B30" s="45" t="s">
        <v>45</v>
      </c>
      <c r="C30" s="33">
        <v>51</v>
      </c>
      <c r="D30" s="110">
        <v>5619</v>
      </c>
      <c r="E30" s="111">
        <v>5125</v>
      </c>
      <c r="F30" s="111"/>
      <c r="G30" s="64"/>
      <c r="H30" s="37">
        <f t="shared" ref="H30:H39" si="2">SUM(D30:G30)</f>
        <v>10744</v>
      </c>
    </row>
    <row r="31" spans="1:8">
      <c r="A31" s="65" t="s">
        <v>46</v>
      </c>
      <c r="B31" s="10" t="s">
        <v>47</v>
      </c>
      <c r="C31" s="33">
        <v>52</v>
      </c>
      <c r="D31" s="106"/>
      <c r="E31" s="107"/>
      <c r="F31" s="107"/>
      <c r="G31" s="66"/>
      <c r="H31" s="37">
        <f t="shared" si="2"/>
        <v>0</v>
      </c>
    </row>
    <row r="32" spans="1:8">
      <c r="A32" s="5"/>
      <c r="B32" s="45" t="s">
        <v>48</v>
      </c>
      <c r="C32" s="33">
        <v>53</v>
      </c>
      <c r="D32" s="108"/>
      <c r="E32" s="109"/>
      <c r="F32" s="109"/>
      <c r="G32" s="64"/>
      <c r="H32" s="37">
        <f t="shared" si="2"/>
        <v>0</v>
      </c>
    </row>
    <row r="33" spans="1:9">
      <c r="A33" s="5"/>
      <c r="B33" s="10" t="s">
        <v>49</v>
      </c>
      <c r="C33" s="33">
        <v>54</v>
      </c>
      <c r="D33" s="106"/>
      <c r="E33" s="107"/>
      <c r="F33" s="107"/>
      <c r="G33" s="66"/>
      <c r="H33" s="53">
        <f t="shared" si="2"/>
        <v>0</v>
      </c>
    </row>
    <row r="34" spans="1:9">
      <c r="A34" s="5"/>
      <c r="B34" s="45" t="s">
        <v>50</v>
      </c>
      <c r="C34" s="33">
        <v>55</v>
      </c>
      <c r="D34" s="108"/>
      <c r="E34" s="109"/>
      <c r="F34" s="109"/>
      <c r="G34" s="64"/>
      <c r="H34" s="37">
        <f t="shared" si="2"/>
        <v>0</v>
      </c>
    </row>
    <row r="35" spans="1:9">
      <c r="A35" s="5"/>
      <c r="B35" s="45" t="s">
        <v>51</v>
      </c>
      <c r="C35" s="33">
        <v>56</v>
      </c>
      <c r="D35" s="106"/>
      <c r="E35" s="107"/>
      <c r="F35" s="107"/>
      <c r="G35" s="66"/>
      <c r="H35" s="53">
        <f t="shared" si="2"/>
        <v>0</v>
      </c>
    </row>
    <row r="36" spans="1:9">
      <c r="A36" s="5"/>
      <c r="B36" s="10" t="s">
        <v>52</v>
      </c>
      <c r="C36" s="33">
        <v>57</v>
      </c>
      <c r="D36" s="108">
        <v>2723</v>
      </c>
      <c r="E36" s="109">
        <v>625239</v>
      </c>
      <c r="F36" s="109">
        <v>149469</v>
      </c>
      <c r="G36" s="64"/>
      <c r="H36" s="37">
        <f t="shared" si="2"/>
        <v>777431</v>
      </c>
    </row>
    <row r="37" spans="1:9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2"/>
        <v>0</v>
      </c>
    </row>
    <row r="38" spans="1:9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2"/>
        <v>0</v>
      </c>
    </row>
    <row r="39" spans="1:9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2"/>
        <v>0</v>
      </c>
    </row>
    <row r="40" spans="1:9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9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9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9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9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9">
      <c r="A45" s="5"/>
      <c r="B45" s="55" t="s">
        <v>59</v>
      </c>
      <c r="C45" s="33">
        <v>66</v>
      </c>
      <c r="D45" s="58"/>
      <c r="E45" s="59"/>
      <c r="F45" s="58"/>
      <c r="G45" s="59"/>
      <c r="H45" s="67"/>
    </row>
    <row r="46" spans="1:9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9">
      <c r="A47" s="55"/>
      <c r="B47" s="45" t="s">
        <v>124</v>
      </c>
      <c r="C47" s="48">
        <v>70</v>
      </c>
      <c r="D47" s="49">
        <f>SUM(D30:D41)</f>
        <v>8342</v>
      </c>
      <c r="E47" s="50">
        <f>SUM(E30:E41)</f>
        <v>630364</v>
      </c>
      <c r="F47" s="49">
        <f>SUM(F30:F41)</f>
        <v>149469</v>
      </c>
      <c r="G47" s="50">
        <f>SUM(G30:G41)</f>
        <v>0</v>
      </c>
      <c r="H47" s="37">
        <f>SUM(H30:H41)</f>
        <v>788175</v>
      </c>
    </row>
    <row r="48" spans="1:9">
      <c r="A48" s="5" t="s">
        <v>61</v>
      </c>
      <c r="B48" s="45" t="s">
        <v>62</v>
      </c>
      <c r="C48" s="48">
        <v>81</v>
      </c>
      <c r="D48" s="49">
        <f>D29-D47</f>
        <v>7358480.375</v>
      </c>
      <c r="E48" s="50">
        <f>E29-E47</f>
        <v>103768833</v>
      </c>
      <c r="F48" s="49">
        <f>F29-F47</f>
        <v>44786652</v>
      </c>
      <c r="G48" s="50">
        <f>G29-G47</f>
        <v>555867</v>
      </c>
      <c r="H48" s="37">
        <f>SUM(D48:G48)</f>
        <v>156469832.375</v>
      </c>
      <c r="I48" s="151"/>
    </row>
    <row r="49" spans="1:9">
      <c r="A49" s="65" t="s">
        <v>28</v>
      </c>
      <c r="B49" s="54" t="s">
        <v>134</v>
      </c>
      <c r="C49" s="33">
        <v>82</v>
      </c>
      <c r="D49" s="58"/>
      <c r="E49" s="59"/>
      <c r="F49" s="68"/>
      <c r="G49" s="69"/>
      <c r="H49" s="37"/>
    </row>
    <row r="50" spans="1:9">
      <c r="A50" s="65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9">
      <c r="A51" s="70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9">
      <c r="A52" s="70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9">
      <c r="A53" s="70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9">
      <c r="A54" s="70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9">
      <c r="A55" s="70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9">
      <c r="A56" s="71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9">
      <c r="A57" s="72"/>
      <c r="B57" s="45" t="s">
        <v>74</v>
      </c>
      <c r="C57" s="33">
        <v>90</v>
      </c>
      <c r="D57" s="58">
        <f>SUM(D48:D56)</f>
        <v>7358480.375</v>
      </c>
      <c r="E57" s="59">
        <f>SUM(E48:E56)</f>
        <v>103768833</v>
      </c>
      <c r="F57" s="58">
        <f>SUM(F48:F56)</f>
        <v>44786652</v>
      </c>
      <c r="G57" s="59">
        <f>SUM(G48:G56)</f>
        <v>555867</v>
      </c>
      <c r="H57" s="67">
        <f>SUM(H48:H56)</f>
        <v>156469832.375</v>
      </c>
    </row>
    <row r="58" spans="1:9">
      <c r="A58" s="73"/>
      <c r="B58" s="74" t="s">
        <v>75</v>
      </c>
      <c r="C58" s="33"/>
      <c r="D58" s="58">
        <f>D57+'Nov24'!D58</f>
        <v>91780813.375000015</v>
      </c>
      <c r="E58" s="50">
        <f>E57+'Nov24'!E58</f>
        <v>1271739105</v>
      </c>
      <c r="F58" s="50">
        <f>F57+'Nov24'!F58</f>
        <v>577119982</v>
      </c>
      <c r="G58" s="50">
        <f>G57+'Nov24'!G58</f>
        <v>6297174</v>
      </c>
      <c r="H58" s="50">
        <f>H57+'Nov24'!H58</f>
        <v>1946937074.3750002</v>
      </c>
      <c r="I58" s="151"/>
    </row>
    <row r="59" spans="1:9">
      <c r="A59" s="75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9">
      <c r="A60" s="5"/>
      <c r="B60" s="76" t="s">
        <v>126</v>
      </c>
      <c r="C60" s="17"/>
      <c r="D60" s="56"/>
      <c r="E60" s="56"/>
      <c r="F60" s="56"/>
      <c r="G60" s="56"/>
      <c r="H60" s="53"/>
    </row>
    <row r="61" spans="1:9">
      <c r="A61" s="5"/>
      <c r="B61" s="26" t="s">
        <v>78</v>
      </c>
      <c r="C61" s="27"/>
      <c r="D61" s="27"/>
      <c r="E61" s="27"/>
      <c r="F61" s="27"/>
      <c r="G61" s="105" t="s">
        <v>79</v>
      </c>
      <c r="H61" s="78"/>
    </row>
    <row r="62" spans="1:9">
      <c r="A62" s="55"/>
      <c r="B62" s="32" t="s">
        <v>145</v>
      </c>
      <c r="C62" s="3"/>
      <c r="D62" s="3"/>
      <c r="E62" s="3"/>
      <c r="F62" s="3"/>
      <c r="G62" s="54"/>
      <c r="H62" s="79"/>
    </row>
    <row r="63" spans="1:9">
      <c r="A63" s="6"/>
      <c r="B63" s="80"/>
      <c r="C63" s="8"/>
      <c r="D63" s="8"/>
      <c r="E63" s="17" t="s">
        <v>80</v>
      </c>
      <c r="F63" s="8"/>
      <c r="G63" s="8"/>
      <c r="H63" s="24" t="s">
        <v>81</v>
      </c>
    </row>
    <row r="64" spans="1:9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1"/>
      <c r="C66" s="6"/>
      <c r="D66" s="8"/>
      <c r="E66" s="8"/>
      <c r="F66" s="8"/>
      <c r="G66" s="8"/>
      <c r="H66" s="8"/>
    </row>
    <row r="67" spans="1:8">
      <c r="A67" s="75"/>
      <c r="B67" s="82"/>
      <c r="C67" s="83"/>
      <c r="D67" s="27"/>
      <c r="E67" s="27"/>
      <c r="F67" s="83"/>
      <c r="G67" s="83"/>
      <c r="H67" s="84" t="str">
        <f t="shared" ref="H67:H72" si="3">H2</f>
        <v>STATE</v>
      </c>
    </row>
    <row r="68" spans="1:8">
      <c r="A68" s="5"/>
      <c r="B68" s="80"/>
      <c r="C68" s="8"/>
      <c r="D68" s="7"/>
      <c r="E68" s="8"/>
      <c r="F68" s="8"/>
      <c r="G68" s="8"/>
      <c r="H68" s="85" t="str">
        <f t="shared" si="3"/>
        <v>Kansas</v>
      </c>
    </row>
    <row r="69" spans="1:8">
      <c r="A69" s="5"/>
      <c r="B69" s="80"/>
      <c r="C69" s="8"/>
      <c r="D69" s="7" t="s">
        <v>82</v>
      </c>
      <c r="E69" s="6"/>
      <c r="F69" s="8"/>
      <c r="G69" s="8"/>
      <c r="H69" s="84" t="str">
        <f t="shared" si="3"/>
        <v>YEAR</v>
      </c>
    </row>
    <row r="70" spans="1:8">
      <c r="A70" s="5"/>
      <c r="B70" s="80"/>
      <c r="C70" s="8"/>
      <c r="D70" s="6"/>
      <c r="E70" s="8"/>
      <c r="F70" s="8"/>
      <c r="G70" s="8"/>
      <c r="H70" s="84">
        <f t="shared" si="3"/>
        <v>2024</v>
      </c>
    </row>
    <row r="71" spans="1:8">
      <c r="A71" s="5"/>
      <c r="B71" s="80"/>
      <c r="C71" s="86"/>
      <c r="D71" s="86"/>
      <c r="E71" s="80"/>
      <c r="F71" s="86"/>
      <c r="G71" s="86"/>
      <c r="H71" s="84" t="str">
        <f t="shared" si="3"/>
        <v>MONTH OF SALE</v>
      </c>
    </row>
    <row r="72" spans="1:8">
      <c r="A72" s="55"/>
      <c r="B72" s="1"/>
      <c r="C72" s="87"/>
      <c r="D72" s="87"/>
      <c r="E72" s="87"/>
      <c r="F72" s="87"/>
      <c r="G72" s="87"/>
      <c r="H72" s="88" t="str">
        <f t="shared" si="3"/>
        <v>December</v>
      </c>
    </row>
    <row r="73" spans="1:8">
      <c r="A73" s="10" t="s">
        <v>83</v>
      </c>
      <c r="B73" s="6"/>
      <c r="C73" s="86"/>
      <c r="D73" s="89" t="s">
        <v>84</v>
      </c>
      <c r="E73" s="89"/>
      <c r="F73" s="89"/>
      <c r="G73" s="89"/>
      <c r="H73" s="90"/>
    </row>
    <row r="74" spans="1:8">
      <c r="A74" s="5"/>
      <c r="B74" s="6"/>
      <c r="C74" s="6"/>
      <c r="D74" s="8"/>
      <c r="E74" s="17" t="s">
        <v>85</v>
      </c>
      <c r="F74" s="80" t="s">
        <v>86</v>
      </c>
      <c r="G74" s="8"/>
      <c r="H74" s="77"/>
    </row>
    <row r="75" spans="1:8">
      <c r="A75" s="5"/>
      <c r="B75" s="6"/>
      <c r="C75" s="91" t="s">
        <v>87</v>
      </c>
      <c r="D75" s="80"/>
      <c r="E75" s="8" t="s">
        <v>88</v>
      </c>
      <c r="F75" s="92">
        <v>37803</v>
      </c>
      <c r="G75" s="8"/>
      <c r="H75" s="77"/>
    </row>
    <row r="76" spans="1:8">
      <c r="A76" s="5"/>
      <c r="B76" s="6"/>
      <c r="C76" s="91" t="s">
        <v>89</v>
      </c>
      <c r="D76" s="80"/>
      <c r="E76" s="8" t="s">
        <v>88</v>
      </c>
      <c r="F76" s="92">
        <v>37803</v>
      </c>
      <c r="G76" s="8"/>
      <c r="H76" s="77"/>
    </row>
    <row r="77" spans="1:8">
      <c r="A77" s="5"/>
      <c r="B77" s="6"/>
      <c r="C77" s="91" t="s">
        <v>90</v>
      </c>
      <c r="D77" s="80"/>
      <c r="E77" s="8" t="s">
        <v>91</v>
      </c>
      <c r="F77" s="92">
        <v>39083</v>
      </c>
      <c r="G77" s="8"/>
      <c r="H77" s="77"/>
    </row>
    <row r="78" spans="1:8">
      <c r="A78" s="5"/>
      <c r="B78" s="6"/>
      <c r="C78" s="91" t="s">
        <v>92</v>
      </c>
      <c r="D78" s="80"/>
      <c r="E78" s="8" t="s">
        <v>93</v>
      </c>
      <c r="F78" s="92">
        <v>37803</v>
      </c>
      <c r="G78" s="8"/>
      <c r="H78" s="77"/>
    </row>
    <row r="79" spans="1:8">
      <c r="A79" s="5"/>
      <c r="B79" s="6"/>
      <c r="C79" s="91" t="s">
        <v>94</v>
      </c>
      <c r="D79" s="80"/>
      <c r="E79" s="8" t="s">
        <v>95</v>
      </c>
      <c r="F79" s="92">
        <v>37803</v>
      </c>
      <c r="G79" s="8"/>
      <c r="H79" s="77"/>
    </row>
    <row r="80" spans="1:8">
      <c r="A80" s="5"/>
      <c r="B80" s="6"/>
      <c r="C80" s="91" t="s">
        <v>96</v>
      </c>
      <c r="D80" s="80"/>
      <c r="E80" s="8" t="s">
        <v>95</v>
      </c>
      <c r="F80" s="92">
        <v>37803</v>
      </c>
      <c r="G80" s="8"/>
      <c r="H80" s="77"/>
    </row>
    <row r="81" spans="1:8">
      <c r="A81" s="55"/>
      <c r="B81" s="2" t="s">
        <v>97</v>
      </c>
      <c r="C81" s="3"/>
      <c r="D81" s="3"/>
      <c r="E81" s="3"/>
      <c r="F81" s="3"/>
      <c r="G81" s="3"/>
      <c r="H81" s="79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7"/>
    </row>
    <row r="83" spans="1:8" ht="26.25">
      <c r="A83" s="112"/>
      <c r="B83" s="113"/>
      <c r="C83" s="114"/>
      <c r="D83" s="114"/>
      <c r="E83" s="115" t="s">
        <v>125</v>
      </c>
      <c r="F83" s="115" t="s">
        <v>100</v>
      </c>
      <c r="G83" s="114"/>
      <c r="H83" s="116"/>
    </row>
    <row r="84" spans="1:8">
      <c r="A84" s="5"/>
      <c r="B84" s="6" t="s">
        <v>101</v>
      </c>
      <c r="C84" s="8"/>
      <c r="D84" s="8"/>
      <c r="E84" s="93">
        <f>D14+E14</f>
        <v>115044564</v>
      </c>
      <c r="F84" s="94">
        <f>(+F28+F29+G29)-(F85-F86)</f>
        <v>37809652.07692308</v>
      </c>
      <c r="G84" s="8"/>
      <c r="H84" s="95"/>
    </row>
    <row r="85" spans="1:8">
      <c r="A85" s="5"/>
      <c r="B85" s="6" t="s">
        <v>102</v>
      </c>
      <c r="C85" s="8"/>
      <c r="D85" s="8"/>
      <c r="E85" s="93"/>
      <c r="F85" s="94">
        <f>2013057/0.26</f>
        <v>7742526.923076923</v>
      </c>
      <c r="G85" s="8"/>
      <c r="H85" s="96"/>
    </row>
    <row r="86" spans="1:8">
      <c r="A86" s="5"/>
      <c r="B86" s="6" t="s">
        <v>103</v>
      </c>
      <c r="C86" s="8"/>
      <c r="D86" s="8"/>
      <c r="E86" s="93"/>
      <c r="F86" s="94"/>
      <c r="G86" s="8"/>
      <c r="H86" s="97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3">
        <f>(E84+E85)-E86</f>
        <v>115044564</v>
      </c>
      <c r="F87" s="94">
        <f>(F84+F85)-F86</f>
        <v>45552179</v>
      </c>
      <c r="G87" s="8"/>
      <c r="H87" s="96"/>
    </row>
    <row r="88" spans="1:8">
      <c r="A88" s="5"/>
      <c r="B88" s="6"/>
      <c r="C88" s="8"/>
      <c r="D88" s="8"/>
      <c r="E88" s="8"/>
      <c r="F88" s="8"/>
      <c r="G88" s="8"/>
      <c r="H88" s="77"/>
    </row>
    <row r="89" spans="1:8">
      <c r="A89" s="5"/>
      <c r="B89" s="6"/>
      <c r="C89" s="8"/>
      <c r="D89" s="8"/>
      <c r="E89" s="98" t="s">
        <v>104</v>
      </c>
      <c r="F89" s="8"/>
      <c r="G89" s="8"/>
      <c r="H89" s="77"/>
    </row>
    <row r="90" spans="1:8">
      <c r="A90" s="5"/>
      <c r="B90" s="6"/>
      <c r="C90" s="8"/>
      <c r="D90" s="8"/>
      <c r="E90" s="8"/>
      <c r="F90" s="99" t="s">
        <v>105</v>
      </c>
      <c r="G90" s="99" t="s">
        <v>106</v>
      </c>
      <c r="H90" s="100" t="s">
        <v>107</v>
      </c>
    </row>
    <row r="91" spans="1:8">
      <c r="A91" s="55"/>
      <c r="B91" s="2"/>
      <c r="C91" s="3"/>
      <c r="D91" s="3"/>
      <c r="E91" s="4" t="s">
        <v>108</v>
      </c>
      <c r="F91" s="101">
        <f>F14</f>
        <v>43630712</v>
      </c>
      <c r="G91" s="101">
        <f>G14</f>
        <v>561497</v>
      </c>
      <c r="H91" s="102">
        <f>F91+G91</f>
        <v>44192209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7"/>
    </row>
    <row r="93" spans="1:8">
      <c r="A93" s="5"/>
      <c r="B93" s="6"/>
      <c r="C93" s="8"/>
      <c r="D93" s="8"/>
      <c r="E93" s="8"/>
      <c r="F93" s="8"/>
      <c r="G93" s="8"/>
      <c r="H93" s="77"/>
    </row>
    <row r="94" spans="1:8">
      <c r="A94" s="5"/>
      <c r="B94" s="6" t="s">
        <v>110</v>
      </c>
      <c r="C94" s="8"/>
      <c r="D94" s="8"/>
      <c r="E94" s="103" t="s">
        <v>111</v>
      </c>
      <c r="F94" s="8"/>
      <c r="G94" s="8"/>
      <c r="H94" s="77"/>
    </row>
    <row r="95" spans="1:8">
      <c r="A95" s="5"/>
      <c r="B95" s="6"/>
      <c r="C95" s="8"/>
      <c r="D95" s="8"/>
      <c r="E95" s="8"/>
      <c r="F95" s="8"/>
      <c r="G95" s="8"/>
      <c r="H95" s="77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7"/>
    </row>
    <row r="97" spans="1:8">
      <c r="A97" s="5"/>
      <c r="B97" s="6"/>
      <c r="C97" s="8"/>
      <c r="D97" s="6" t="s">
        <v>114</v>
      </c>
      <c r="E97" s="3"/>
      <c r="F97" s="54"/>
      <c r="G97" s="8"/>
      <c r="H97" s="77"/>
    </row>
    <row r="98" spans="1:8">
      <c r="A98" s="5"/>
      <c r="B98" s="6"/>
      <c r="C98" s="8"/>
      <c r="D98" s="8" t="s">
        <v>115</v>
      </c>
      <c r="E98" s="3"/>
      <c r="F98" s="54"/>
      <c r="G98" s="8"/>
      <c r="H98" s="77"/>
    </row>
    <row r="99" spans="1:8">
      <c r="A99" s="5"/>
      <c r="B99" s="6"/>
      <c r="C99" s="8"/>
      <c r="D99" s="8" t="s">
        <v>116</v>
      </c>
      <c r="E99" s="93"/>
      <c r="F99" s="104">
        <v>1</v>
      </c>
      <c r="G99" s="8"/>
      <c r="H99" s="77"/>
    </row>
    <row r="100" spans="1:8">
      <c r="A100" s="55"/>
      <c r="B100" s="2"/>
      <c r="C100" s="3"/>
      <c r="D100" s="3"/>
      <c r="E100" s="3"/>
      <c r="F100" s="54"/>
      <c r="G100" s="3"/>
      <c r="H100" s="79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7"/>
    </row>
    <row r="102" spans="1:8">
      <c r="A102" s="5"/>
      <c r="B102" s="8"/>
      <c r="C102" s="8"/>
      <c r="D102" s="8"/>
      <c r="E102" s="8"/>
      <c r="F102" s="8"/>
      <c r="G102" s="8"/>
      <c r="H102" s="77"/>
    </row>
    <row r="103" spans="1:8">
      <c r="A103" s="19"/>
      <c r="B103" s="6"/>
      <c r="C103" s="7"/>
      <c r="D103" s="8"/>
      <c r="E103" s="8"/>
      <c r="F103" s="8"/>
      <c r="G103" s="8"/>
      <c r="H103" s="77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7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7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7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7"/>
    </row>
    <row r="108" spans="1:8">
      <c r="A108" s="5"/>
      <c r="B108" s="8"/>
      <c r="C108" s="8"/>
      <c r="D108" s="8"/>
      <c r="E108" s="8"/>
      <c r="F108" s="8"/>
      <c r="G108" s="8"/>
      <c r="H108" s="77"/>
    </row>
    <row r="109" spans="1:8">
      <c r="A109" s="5"/>
      <c r="B109" s="8"/>
      <c r="C109" s="8"/>
      <c r="D109" s="8"/>
      <c r="E109" s="8"/>
      <c r="F109" s="8"/>
      <c r="G109" s="8"/>
      <c r="H109" s="77"/>
    </row>
    <row r="110" spans="1:8">
      <c r="A110" s="5"/>
      <c r="B110" s="6"/>
      <c r="C110" s="8"/>
      <c r="D110" s="8"/>
      <c r="E110" s="8"/>
      <c r="F110" s="8"/>
      <c r="G110" s="8"/>
      <c r="H110" s="77"/>
    </row>
    <row r="111" spans="1:8">
      <c r="A111" s="5"/>
      <c r="B111" s="8"/>
      <c r="C111" s="8"/>
      <c r="D111" s="8"/>
      <c r="E111" s="8"/>
      <c r="F111" s="8"/>
      <c r="G111" s="8"/>
      <c r="H111" s="77"/>
    </row>
    <row r="112" spans="1:8">
      <c r="A112" s="5"/>
      <c r="B112" s="8"/>
      <c r="C112" s="8"/>
      <c r="D112" s="8"/>
      <c r="E112" s="8"/>
      <c r="F112" s="8"/>
      <c r="G112" s="8"/>
      <c r="H112" s="77"/>
    </row>
    <row r="113" spans="1:8">
      <c r="A113" s="5"/>
      <c r="B113" s="6"/>
      <c r="C113" s="8"/>
      <c r="D113" s="8"/>
      <c r="E113" s="8"/>
      <c r="F113" s="8"/>
      <c r="G113" s="8"/>
      <c r="H113" s="77"/>
    </row>
    <row r="114" spans="1:8">
      <c r="A114" s="5"/>
      <c r="B114" s="6"/>
      <c r="C114" s="8"/>
      <c r="D114" s="8"/>
      <c r="E114" s="8"/>
      <c r="F114" s="8"/>
      <c r="G114" s="8"/>
      <c r="H114" s="77"/>
    </row>
    <row r="115" spans="1:8">
      <c r="A115" s="5"/>
      <c r="B115" s="6"/>
      <c r="C115" s="8"/>
      <c r="D115" s="8"/>
      <c r="E115" s="8"/>
      <c r="F115" s="8"/>
      <c r="G115" s="8"/>
      <c r="H115" s="77"/>
    </row>
    <row r="116" spans="1:8">
      <c r="A116" s="5"/>
      <c r="B116" s="6"/>
      <c r="C116" s="8"/>
      <c r="D116" s="8"/>
      <c r="E116" s="8"/>
      <c r="F116" s="8"/>
      <c r="G116" s="8"/>
      <c r="H116" s="77"/>
    </row>
    <row r="117" spans="1:8">
      <c r="A117" s="5"/>
      <c r="B117" s="6"/>
      <c r="C117" s="8"/>
      <c r="D117" s="8"/>
      <c r="E117" s="8"/>
      <c r="F117" s="8"/>
      <c r="G117" s="8"/>
      <c r="H117" s="77"/>
    </row>
    <row r="118" spans="1:8">
      <c r="A118" s="5"/>
      <c r="B118" s="80"/>
      <c r="C118" s="8"/>
      <c r="D118" s="8"/>
      <c r="E118" s="8"/>
      <c r="F118" s="8"/>
      <c r="G118" s="8"/>
      <c r="H118" s="77"/>
    </row>
    <row r="119" spans="1:8">
      <c r="A119" s="5"/>
      <c r="B119" s="80"/>
      <c r="C119" s="8"/>
      <c r="D119" s="8"/>
      <c r="E119" s="8"/>
      <c r="F119" s="8"/>
      <c r="G119" s="8"/>
      <c r="H119" s="77"/>
    </row>
    <row r="120" spans="1:8">
      <c r="A120" s="5"/>
      <c r="B120" s="80"/>
      <c r="C120" s="8"/>
      <c r="D120" s="8"/>
      <c r="E120" s="8"/>
      <c r="F120" s="8"/>
      <c r="G120" s="8"/>
      <c r="H120" s="77"/>
    </row>
    <row r="121" spans="1:8">
      <c r="A121" s="5"/>
      <c r="B121" s="80"/>
      <c r="C121" s="8"/>
      <c r="D121" s="8"/>
      <c r="E121" s="8"/>
      <c r="F121" s="8"/>
      <c r="G121" s="8"/>
      <c r="H121" s="77"/>
    </row>
    <row r="122" spans="1:8">
      <c r="A122" s="5"/>
      <c r="B122" s="80"/>
      <c r="C122" s="8"/>
      <c r="D122" s="8"/>
      <c r="E122" s="8"/>
      <c r="F122" s="8"/>
      <c r="G122" s="8"/>
      <c r="H122" s="77"/>
    </row>
    <row r="123" spans="1:8">
      <c r="A123" s="55"/>
      <c r="B123" s="1"/>
      <c r="C123" s="3"/>
      <c r="D123" s="3"/>
      <c r="E123" s="3"/>
      <c r="F123" s="3"/>
      <c r="G123" s="3"/>
      <c r="H123" s="79"/>
    </row>
    <row r="124" spans="1:8">
      <c r="A124" s="80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52"/>
  <sheetViews>
    <sheetView workbookViewId="0">
      <selection activeCell="M28" sqref="M2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2024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3" t="s">
        <v>14</v>
      </c>
      <c r="G11" s="154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19">
        <v>1</v>
      </c>
      <c r="D14" s="120">
        <f>'Jan24'!D14+'Feb24'!D14+'Mar24'!D14+'Apr24'!D14+'May24'!D14+June24!D14+July24!D14+'Aug24'!D14+'Sep24'!D14+'Oct24'!D14+'Nov24'!D14+'Dec24'!D14</f>
        <v>101348488</v>
      </c>
      <c r="E14" s="120">
        <f>'Jan24'!E14+'Feb24'!E14+'Mar24'!E14+'Apr24'!E14+'May24'!E14+June24!E14+July24!E14+'Aug24'!E14+'Sep24'!E14+'Oct24'!E14+'Nov24'!E14+'Dec24'!E14</f>
        <v>1304716787</v>
      </c>
      <c r="F14" s="120">
        <f>'Jan24'!F14+'Feb24'!F14+'Mar24'!F14+'Apr24'!F14+'May24'!F14+June24!F14+July24!F14+'Aug24'!F14+'Sep24'!F14+'Oct24'!F14+'Nov24'!F14+'Dec24'!F14</f>
        <v>542604501</v>
      </c>
      <c r="G14" s="120">
        <f>'Jan24'!G14+'Feb24'!G14+'Mar24'!G14+'Apr24'!G14+'May24'!G14+June24!G14+July24!G14+'Aug24'!G14+'Sep24'!G14+'Oct24'!G14+'Nov24'!G14+'Dec24'!G14</f>
        <v>6348231</v>
      </c>
      <c r="H14" s="120">
        <f>'Jan24'!H14+'Feb24'!H14+'Mar24'!H14+'Apr24'!H14+'May24'!H14+June24!H14+July24!H14+'Aug24'!H14+'Sep24'!H14+'Oct24'!H14+'Nov24'!H14+'Dec24'!H14</f>
        <v>1963364808</v>
      </c>
    </row>
    <row r="15" spans="1:8" outlineLevel="1">
      <c r="A15" s="23"/>
      <c r="B15" s="38" t="s">
        <v>25</v>
      </c>
      <c r="C15" s="133"/>
      <c r="D15" s="96">
        <f>'Jan24'!D15+'Feb24'!D15+'Mar24'!D15+'Apr24'!D15+'May24'!D15+June24!D15+July24!D15+'Aug24'!D15+'Sep24'!D15+'Oct24'!D15+'Nov24'!D15+'Dec24'!D15</f>
        <v>94210272</v>
      </c>
      <c r="E15" s="96">
        <f>'Jan24'!E15+'Feb24'!E15+'Mar24'!E15+'Apr24'!E15+'May24'!E15+June24!E15+July24!E15+'Aug24'!E15+'Sep24'!E15+'Oct24'!E15+'Nov24'!E15+'Dec24'!E15</f>
        <v>1303720691</v>
      </c>
      <c r="F15" s="96">
        <f>'Jan24'!F15+'Feb24'!F15+'Mar24'!F15+'Apr24'!F15+'May24'!F15+June24!F15+July24!F15+'Aug24'!F15+'Sep24'!F15+'Oct24'!F15+'Nov24'!F15+'Dec24'!F15</f>
        <v>542070042</v>
      </c>
      <c r="G15" s="96">
        <f>'Jan24'!G15+'Feb24'!G15+'Mar24'!G15+'Apr24'!G15+'May24'!G15+June24!G15+July24!G15+'Aug24'!G15+'Sep24'!G15+'Oct24'!G15+'Nov24'!G15+'Dec24'!G15</f>
        <v>6297174</v>
      </c>
      <c r="H15" s="96">
        <f>'Jan24'!H15+'Feb24'!H15+'Mar24'!H15+'Apr24'!H15+'May24'!H15+June24!H15+July24!H15+'Aug24'!H15+'Sep24'!H15+'Oct24'!H15+'Nov24'!H15+'Dec24'!H15</f>
        <v>0</v>
      </c>
    </row>
    <row r="16" spans="1:8" outlineLevel="1">
      <c r="A16" s="23"/>
      <c r="B16" s="38" t="s">
        <v>132</v>
      </c>
      <c r="C16" s="133"/>
      <c r="D16" s="96">
        <f>'Jan24'!D16+'Feb24'!D16+'Mar24'!D16+'Apr24'!D16+'May24'!D16+June24!D16+July24!D16+'Aug24'!D16+'Sep24'!D16+'Oct24'!D16+'Nov24'!D16+'Dec24'!D16</f>
        <v>0</v>
      </c>
      <c r="E16" s="96">
        <f>'Jan24'!E16+'Feb24'!E16+'Mar24'!E16+'Apr24'!E16+'May24'!E16+June24!E16+July24!E16+'Aug24'!E16+'Sep24'!E16+'Oct24'!E16+'Nov24'!E16+'Dec24'!E16</f>
        <v>0</v>
      </c>
      <c r="F16" s="96">
        <f>'Jan24'!F16+'Feb24'!F16+'Mar24'!F16+'Apr24'!F16+'May24'!F16+June24!F16+July24!F16+'Aug24'!F16+'Sep24'!F16+'Oct24'!F16+'Nov24'!F16+'Dec24'!F16</f>
        <v>0</v>
      </c>
      <c r="G16" s="96">
        <f>'Jan24'!G16+'Feb24'!G16+'Mar24'!G16+'Apr24'!G16+'May24'!G16+June24!G16+July24!G16+'Aug24'!G16+'Sep24'!G16+'Oct24'!G16+'Nov24'!G16+'Dec24'!G16</f>
        <v>0</v>
      </c>
      <c r="H16" s="96">
        <f>'Jan24'!H16+'Feb24'!H16+'Mar24'!H16+'Apr24'!H16+'May24'!H16+June24!H16+July24!H16+'Aug24'!H16+'Sep24'!H16+'Oct24'!H16+'Nov24'!H16+'Dec24'!H16</f>
        <v>0</v>
      </c>
    </row>
    <row r="17" spans="1:8" outlineLevel="1">
      <c r="A17" s="23"/>
      <c r="B17" s="38" t="s">
        <v>133</v>
      </c>
      <c r="C17" s="133"/>
      <c r="D17" s="96">
        <f>'Jan24'!D17+'Feb24'!D17+'Mar24'!D17+'Apr24'!D17+'May24'!D17+June24!D17+July24!D17+'Aug24'!D17+'Sep24'!D17+'Oct24'!D17+'Nov24'!D17+'Dec24'!D17</f>
        <v>0</v>
      </c>
      <c r="E17" s="96">
        <f>'Jan24'!E17+'Feb24'!E17+'Mar24'!E17+'Apr24'!E17+'May24'!E17+June24!E17+July24!E17+'Aug24'!E17+'Sep24'!E17+'Oct24'!E17+'Nov24'!E17+'Dec24'!E17</f>
        <v>0</v>
      </c>
      <c r="F17" s="96">
        <f>'Jan24'!F17+'Feb24'!F17+'Mar24'!F17+'Apr24'!F17+'May24'!F17+June24!F17+July24!F17+'Aug24'!F17+'Sep24'!F17+'Oct24'!F17+'Nov24'!F17+'Dec24'!F17</f>
        <v>0</v>
      </c>
      <c r="G17" s="96">
        <f>'Jan24'!G17+'Feb24'!G17+'Mar24'!G17+'Apr24'!G17+'May24'!G17+June24!G17+July24!G17+'Aug24'!G17+'Sep24'!G17+'Oct24'!G17+'Nov24'!G17+'Dec24'!G17</f>
        <v>0</v>
      </c>
      <c r="H17" s="96">
        <f>'Jan24'!H17+'Feb24'!H17+'Mar24'!H17+'Apr24'!H17+'May24'!H17+June24!H17+July24!H17+'Aug24'!H17+'Sep24'!H17+'Oct24'!H17+'Nov24'!H17+'Dec24'!H17</f>
        <v>0</v>
      </c>
    </row>
    <row r="18" spans="1:8">
      <c r="A18" s="42" t="s">
        <v>28</v>
      </c>
      <c r="B18" s="6" t="s">
        <v>29</v>
      </c>
      <c r="C18" s="39">
        <v>2</v>
      </c>
      <c r="D18" s="44">
        <f>'Jan24'!D18+'Feb24'!D18+'Mar24'!D18+'Apr24'!D18+'May24'!D18+June24!D18+July24!D18+'Aug24'!D18+'Sep24'!D18+'Oct24'!D18+'Nov24'!D18+'Dec24'!D18</f>
        <v>0</v>
      </c>
      <c r="E18" s="127">
        <f>'Jan24'!E18+'Feb24'!E18+'Mar24'!E18+'Apr24'!E18+'May24'!E18+June24!E18+July24!E18+'Aug24'!E18+'Sep24'!E18+'Oct24'!E18+'Nov24'!E18+'Dec24'!E18</f>
        <v>0</v>
      </c>
      <c r="F18" s="127">
        <f>'Jan24'!F18+'Feb24'!F18+'Mar24'!F18+'Apr24'!F18+'May24'!F18+June24!F18+July24!F18+'Aug24'!F18+'Sep24'!F18+'Oct24'!F18+'Nov24'!F18+'Dec24'!F18</f>
        <v>40552146</v>
      </c>
      <c r="G18" s="127">
        <f>'Jan24'!G18+'Feb24'!G18+'Mar24'!G18+'Apr24'!G18+'May24'!G18+June24!G18+July24!G18+'Aug24'!G18+'Sep24'!G18+'Oct24'!G18+'Nov24'!G18+'Dec24'!G18</f>
        <v>0</v>
      </c>
      <c r="H18" s="127">
        <f>'Jan24'!H18+'Feb24'!H18+'Mar24'!H18+'Apr24'!H18+'May24'!H18+June24!H18+July24!H18+'Aug24'!H18+'Sep24'!H18+'Oct24'!H18+'Nov24'!H18+'Dec24'!H18</f>
        <v>0</v>
      </c>
    </row>
    <row r="19" spans="1:8">
      <c r="A19" s="5" t="s">
        <v>30</v>
      </c>
      <c r="B19" s="105" t="s">
        <v>31</v>
      </c>
      <c r="C19" s="121">
        <v>21</v>
      </c>
      <c r="D19" s="96">
        <f>'Jan24'!D19+'Feb24'!D19+'Mar24'!D19+'Apr24'!D19+'May24'!D19+June24!D19+July24!D19+'Aug24'!D19+'Sep24'!D19+'Oct24'!D19+'Nov24'!D19+'Dec24'!D19</f>
        <v>2247572</v>
      </c>
      <c r="E19" s="96">
        <f>'Jan24'!E19+'Feb24'!E19+'Mar24'!E19+'Apr24'!E19+'May24'!E19+June24!E19+July24!E19+'Aug24'!E19+'Sep24'!E19+'Oct24'!E19+'Nov24'!E19+'Dec24'!E19</f>
        <v>30908100</v>
      </c>
      <c r="F19" s="96">
        <f>'Jan24'!F19+'Feb24'!F19+'Mar24'!F19+'Apr24'!F19+'May24'!F19+June24!F19+July24!F19+'Aug24'!F19+'Sep24'!F19+'Oct24'!F19+'Nov24'!F19+'Dec24'!F19</f>
        <v>0</v>
      </c>
      <c r="G19" s="96">
        <f>'Jan24'!G19+'Feb24'!G19+'Mar24'!G19+'Apr24'!G19+'May24'!G19+June24!G19+July24!G19+'Aug24'!G19+'Sep24'!G19+'Oct24'!G19+'Nov24'!G19+'Dec24'!G19</f>
        <v>0</v>
      </c>
      <c r="H19" s="96">
        <f>'Jan24'!H19+'Feb24'!H19+'Mar24'!H19+'Apr24'!H19+'May24'!H19+June24!H19+July24!H19+'Aug24'!H19+'Sep24'!H19+'Oct24'!H19+'Nov24'!H19+'Dec24'!H19</f>
        <v>33155672</v>
      </c>
    </row>
    <row r="20" spans="1:8">
      <c r="A20" s="5" t="s">
        <v>32</v>
      </c>
      <c r="B20" s="123" t="s">
        <v>33</v>
      </c>
      <c r="C20" s="31">
        <v>22</v>
      </c>
      <c r="D20" s="96">
        <f>'Jan24'!D20+'Feb24'!D20+'Mar24'!D20+'Apr24'!D20+'May24'!D20+June24!D20+July24!D20+'Aug24'!D20+'Sep24'!D20+'Oct24'!D20+'Nov24'!D20+'Dec24'!D20</f>
        <v>0</v>
      </c>
      <c r="E20" s="96">
        <f>'Jan24'!E20+'Feb24'!E20+'Mar24'!E20+'Apr24'!E20+'May24'!E20+June24!E20+July24!E20+'Aug24'!E20+'Sep24'!E20+'Oct24'!E20+'Nov24'!E20+'Dec24'!E20</f>
        <v>0</v>
      </c>
      <c r="F20" s="96">
        <f>'Jan24'!F20+'Feb24'!F20+'Mar24'!F20+'Apr24'!F20+'May24'!F20+June24!F20+July24!F20+'Aug24'!F20+'Sep24'!F20+'Oct24'!F20+'Nov24'!F20+'Dec24'!F20</f>
        <v>0</v>
      </c>
      <c r="G20" s="96">
        <f>'Jan24'!G20+'Feb24'!G20+'Mar24'!G20+'Apr24'!G20+'May24'!G20+June24!G20+July24!G20+'Aug24'!G20+'Sep24'!G20+'Oct24'!G20+'Nov24'!G20+'Dec24'!G20</f>
        <v>0</v>
      </c>
      <c r="H20" s="96">
        <f>'Jan24'!H20+'Feb24'!H20+'Mar24'!H20+'Apr24'!H20+'May24'!H20+June24!H20+July24!H20+'Aug24'!H20+'Sep24'!H20+'Oct24'!H20+'Nov24'!H20+'Dec24'!H20</f>
        <v>0</v>
      </c>
    </row>
    <row r="21" spans="1:8">
      <c r="A21" s="5" t="s">
        <v>34</v>
      </c>
      <c r="B21" s="123" t="s">
        <v>35</v>
      </c>
      <c r="C21" s="31">
        <v>23</v>
      </c>
      <c r="D21" s="96">
        <f>'Jan24'!D21+'Feb24'!D21+'Mar24'!D21+'Apr24'!D21+'May24'!D21+June24!D21+July24!D21+'Aug24'!D21+'Sep24'!D21+'Oct24'!D21+'Nov24'!D21+'Dec24'!D21</f>
        <v>825042</v>
      </c>
      <c r="E21" s="96">
        <f>'Jan24'!E21+'Feb24'!E21+'Mar24'!E21+'Apr24'!E21+'May24'!E21+June24!E21+July24!E21+'Aug24'!E21+'Sep24'!E21+'Oct24'!E21+'Nov24'!E21+'Dec24'!E21</f>
        <v>994720</v>
      </c>
      <c r="F21" s="96">
        <f>'Jan24'!F21+'Feb24'!F21+'Mar24'!F21+'Apr24'!F21+'May24'!F21+June24!F21+July24!F21+'Aug24'!F21+'Sep24'!F21+'Oct24'!F21+'Nov24'!F21+'Dec24'!F21</f>
        <v>534459</v>
      </c>
      <c r="G21" s="96">
        <f>'Jan24'!G21+'Feb24'!G21+'Mar24'!G21+'Apr24'!G21+'May24'!G21+June24!G21+July24!G21+'Aug24'!G21+'Sep24'!G21+'Oct24'!G21+'Nov24'!G21+'Dec24'!G21</f>
        <v>51057</v>
      </c>
      <c r="H21" s="96">
        <f>'Jan24'!H21+'Feb24'!H21+'Mar24'!H21+'Apr24'!H21+'May24'!H21+June24!H21+July24!H21+'Aug24'!H21+'Sep24'!H21+'Oct24'!H21+'Nov24'!H21+'Dec24'!H21</f>
        <v>2405278</v>
      </c>
    </row>
    <row r="22" spans="1:8">
      <c r="A22" s="5"/>
      <c r="B22" s="123" t="s">
        <v>36</v>
      </c>
      <c r="C22" s="31">
        <v>24</v>
      </c>
      <c r="D22" s="96">
        <f>'Jan24'!D22+'Feb24'!D22+'Mar24'!D22+'Apr24'!D22+'May24'!D22+June24!D22+July24!D22+'Aug24'!D22+'Sep24'!D22+'Oct24'!D22+'Nov24'!D22+'Dec24'!D22</f>
        <v>6313174</v>
      </c>
      <c r="E22" s="96">
        <f>'Jan24'!E22+'Feb24'!E22+'Mar24'!E22+'Apr24'!E22+'May24'!E22+June24!E22+July24!E22+'Aug24'!E22+'Sep24'!E22+'Oct24'!E22+'Nov24'!E22+'Dec24'!E22</f>
        <v>1376</v>
      </c>
      <c r="F22" s="96">
        <f>'Jan24'!F22+'Feb24'!F22+'Mar24'!F22+'Apr24'!F22+'May24'!F22+June24!F22+July24!F22+'Aug24'!F22+'Sep24'!F22+'Oct24'!F22+'Nov24'!F22+'Dec24'!F22</f>
        <v>0</v>
      </c>
      <c r="G22" s="96">
        <f>'Jan24'!G22+'Feb24'!G22+'Mar24'!G22+'Apr24'!G22+'May24'!G22+June24!G22+July24!G22+'Aug24'!G22+'Sep24'!G22+'Oct24'!G22+'Nov24'!G22+'Dec24'!G22</f>
        <v>0</v>
      </c>
      <c r="H22" s="96">
        <f>'Jan24'!H22+'Feb24'!H22+'Mar24'!H22+'Apr24'!H22+'May24'!H22+June24!H22+July24!H22+'Aug24'!H22+'Sep24'!H22+'Oct24'!H22+'Nov24'!H22+'Dec24'!H22</f>
        <v>6314550</v>
      </c>
    </row>
    <row r="23" spans="1:8">
      <c r="A23" s="5"/>
      <c r="B23" s="125" t="s">
        <v>37</v>
      </c>
      <c r="C23" s="31">
        <v>25</v>
      </c>
      <c r="D23" s="96">
        <f>'Jan24'!D23+'Feb24'!D23+'Mar24'!D23+'Apr24'!D23+'May24'!D23+June24!D23+July24!D23+'Aug24'!D23+'Sep24'!D23+'Oct24'!D23+'Nov24'!D23+'Dec24'!D23</f>
        <v>0</v>
      </c>
      <c r="E23" s="96">
        <f>'Jan24'!E23+'Feb24'!E23+'Mar24'!E23+'Apr24'!E23+'May24'!E23+June24!E23+July24!E23+'Aug24'!E23+'Sep24'!E23+'Oct24'!E23+'Nov24'!E23+'Dec24'!E23</f>
        <v>0</v>
      </c>
      <c r="F23" s="96">
        <f>'Jan24'!F23+'Feb24'!F23+'Mar24'!F23+'Apr24'!F23+'May24'!F23+June24!F23+July24!F23+'Aug24'!F23+'Sep24'!F23+'Oct24'!F23+'Nov24'!F23+'Dec24'!F23</f>
        <v>0</v>
      </c>
      <c r="G23" s="96">
        <f>'Jan24'!G23+'Feb24'!G23+'Mar24'!G23+'Apr24'!G23+'May24'!G23+June24!G23+July24!G23+'Aug24'!G23+'Sep24'!G23+'Oct24'!G23+'Nov24'!G23+'Dec24'!G23</f>
        <v>0</v>
      </c>
      <c r="H23" s="96">
        <f>'Jan24'!H23+'Feb24'!H23+'Mar24'!H23+'Apr24'!H23+'May24'!H23+June24!H23+July24!H23+'Aug24'!H23+'Sep24'!H23+'Oct24'!H23+'Nov24'!H23+'Dec24'!H23</f>
        <v>0</v>
      </c>
    </row>
    <row r="24" spans="1:8">
      <c r="A24" s="5"/>
      <c r="B24" s="125" t="s">
        <v>38</v>
      </c>
      <c r="C24" s="31">
        <v>26</v>
      </c>
      <c r="D24" s="96">
        <f>'Jan24'!D24+'Feb24'!D24+'Mar24'!D24+'Apr24'!D24+'May24'!D24+June24!D24+July24!D24+'Aug24'!D24+'Sep24'!D24+'Oct24'!D24+'Nov24'!D24+'Dec24'!D24</f>
        <v>129828.37500000031</v>
      </c>
      <c r="E24" s="96">
        <f>'Jan24'!E24+'Feb24'!E24+'Mar24'!E24+'Apr24'!E24+'May24'!E24+June24!E24+July24!E24+'Aug24'!E24+'Sep24'!E24+'Oct24'!E24+'Nov24'!E24+'Dec24'!E24</f>
        <v>0</v>
      </c>
      <c r="F24" s="96">
        <f>'Jan24'!F24+'Feb24'!F24+'Mar24'!F24+'Apr24'!F24+'May24'!F24+June24!F24+July24!F24+'Aug24'!F24+'Sep24'!F24+'Oct24'!F24+'Nov24'!F24+'Dec24'!F24</f>
        <v>0</v>
      </c>
      <c r="G24" s="96">
        <f>'Jan24'!G24+'Feb24'!G24+'Mar24'!G24+'Apr24'!G24+'May24'!G24+June24!G24+July24!G24+'Aug24'!G24+'Sep24'!G24+'Oct24'!G24+'Nov24'!G24+'Dec24'!G24</f>
        <v>0</v>
      </c>
      <c r="H24" s="96">
        <f>'Jan24'!H24+'Feb24'!H24+'Mar24'!H24+'Apr24'!H24+'May24'!H24+June24!H24+July24!H24+'Aug24'!H24+'Sep24'!H24+'Oct24'!H24+'Nov24'!H24+'Dec24'!H24</f>
        <v>129828.37500000031</v>
      </c>
    </row>
    <row r="25" spans="1:8">
      <c r="A25" s="5"/>
      <c r="B25" s="125" t="s">
        <v>39</v>
      </c>
      <c r="C25" s="31">
        <v>27</v>
      </c>
      <c r="D25" s="124"/>
      <c r="E25" s="36"/>
      <c r="F25" s="96"/>
      <c r="G25" s="96"/>
      <c r="H25" s="96"/>
    </row>
    <row r="26" spans="1:8">
      <c r="A26" s="5"/>
      <c r="B26" s="125" t="s">
        <v>40</v>
      </c>
      <c r="C26" s="31">
        <v>28</v>
      </c>
      <c r="D26" s="124"/>
      <c r="E26" s="36"/>
      <c r="F26" s="36"/>
      <c r="G26" s="36"/>
      <c r="H26" s="96"/>
    </row>
    <row r="27" spans="1:8">
      <c r="A27" s="5"/>
      <c r="B27" s="5" t="s">
        <v>41</v>
      </c>
      <c r="C27" s="33">
        <v>29</v>
      </c>
      <c r="D27" s="124"/>
      <c r="E27" s="36"/>
      <c r="F27" s="36"/>
      <c r="G27" s="36"/>
      <c r="H27" s="96"/>
    </row>
    <row r="28" spans="1:8">
      <c r="A28" s="5"/>
      <c r="B28" s="45" t="s">
        <v>42</v>
      </c>
      <c r="C28" s="31">
        <v>30</v>
      </c>
      <c r="D28" s="126">
        <f>'Jan24'!D28+'Feb24'!D28+'Mar24'!D28+'Apr24'!D28+'May24'!D28+June24!D28+July24!D28+'Aug24'!D28+'Sep24'!D28+'Oct24'!D28+'Nov24'!D28+'Dec24'!D28</f>
        <v>9255959.625</v>
      </c>
      <c r="E28" s="126">
        <f>'Jan24'!E28+'Feb24'!E28+'Mar24'!E28+'Apr24'!E28+'May24'!E28+June24!E28+July24!E28+'Aug24'!E28+'Sep24'!E28+'Oct24'!E28+'Nov24'!E28+'Dec24'!E28</f>
        <v>31904196</v>
      </c>
      <c r="F28" s="126">
        <f>'Jan24'!F28+'Feb24'!F28+'Mar24'!F28+'Apr24'!F28+'May24'!F28+June24!F28+July24!F28+'Aug24'!F28+'Sep24'!F28+'Oct24'!F28+'Nov24'!F28+'Dec24'!F28</f>
        <v>534459</v>
      </c>
      <c r="G28" s="126">
        <f>'Jan24'!G28+'Feb24'!G28+'Mar24'!G28+'Apr24'!G28+'May24'!G28+June24!G28+July24!G28+'Aug24'!G28+'Sep24'!G28+'Oct24'!G28+'Nov24'!G28+'Dec24'!G28</f>
        <v>51057</v>
      </c>
      <c r="H28" s="126">
        <f>'Jan24'!H28+'Feb24'!H28+'Mar24'!H28+'Apr24'!H28+'May24'!H28+June24!H28+July24!H28+'Aug24'!H28+'Sep24'!H28+'Oct24'!H28+'Nov24'!H28+'Dec24'!H28</f>
        <v>41745671.625000007</v>
      </c>
    </row>
    <row r="29" spans="1:8">
      <c r="A29" s="61" t="s">
        <v>43</v>
      </c>
      <c r="B29" s="62"/>
      <c r="C29" s="48">
        <v>40</v>
      </c>
      <c r="D29" s="126">
        <f>'Jan24'!D29+'Feb24'!D29+'Mar24'!D29+'Apr24'!D29+'May24'!D29+June24!D29+July24!D29+'Aug24'!D29+'Sep24'!D29+'Oct24'!D29+'Nov24'!D29+'Dec24'!D29</f>
        <v>92092528.375000015</v>
      </c>
      <c r="E29" s="126">
        <f>'Jan24'!E29+'Feb24'!E29+'Mar24'!E29+'Apr24'!E29+'May24'!E29+June24!E29+July24!E29+'Aug24'!E29+'Sep24'!E29+'Oct24'!E29+'Nov24'!E29+'Dec24'!E29</f>
        <v>1272812591</v>
      </c>
      <c r="F29" s="126">
        <f>'Jan24'!F29+'Feb24'!F29+'Mar24'!F29+'Apr24'!F29+'May24'!F29+June24!F29+July24!F29+'Aug24'!F29+'Sep24'!F29+'Oct24'!F29+'Nov24'!F29+'Dec24'!F29</f>
        <v>582622188</v>
      </c>
      <c r="G29" s="126">
        <f>'Jan24'!G29+'Feb24'!G29+'Mar24'!G29+'Apr24'!G29+'May24'!G29+June24!G29+July24!G29+'Aug24'!G29+'Sep24'!G29+'Oct24'!G29+'Nov24'!G29+'Dec24'!G29</f>
        <v>6297174</v>
      </c>
      <c r="H29" s="126">
        <f>'Jan24'!H29+'Feb24'!H29+'Mar24'!H29+'Apr24'!H29+'May24'!H29+June24!H29+July24!H29+'Aug24'!H29+'Sep24'!H29+'Oct24'!H29+'Nov24'!H29+'Dec24'!H29</f>
        <v>1921619136.3750002</v>
      </c>
    </row>
    <row r="30" spans="1:8">
      <c r="A30" s="23" t="s">
        <v>44</v>
      </c>
      <c r="B30" s="105" t="s">
        <v>45</v>
      </c>
      <c r="C30" s="31">
        <v>51</v>
      </c>
      <c r="D30" s="96">
        <f>'Jan24'!D30+'Feb24'!D30+'Mar24'!D30+'Apr24'!D30+'May24'!D30+June24!D30+July24!D30+'Aug24'!D30+'Sep24'!D30+'Oct24'!D30+'Nov24'!D30+'Dec24'!D30</f>
        <v>131210</v>
      </c>
      <c r="E30" s="96">
        <f>'Jan24'!E30+'Feb24'!E30+'Mar24'!E30+'Apr24'!E30+'May24'!E30+June24!E30+July24!E30+'Aug24'!E30+'Sep24'!E30+'Oct24'!E30+'Nov24'!E30+'Dec24'!E30</f>
        <v>121854</v>
      </c>
      <c r="F30" s="96">
        <f>'Jan24'!F30+'Feb24'!F30+'Mar24'!F30+'Apr24'!F30+'May24'!F30+June24!F30+July24!F30+'Aug24'!F30+'Sep24'!F30+'Oct24'!F30+'Nov24'!F30+'Dec24'!F30</f>
        <v>354506</v>
      </c>
      <c r="G30" s="96">
        <f>'Jan24'!G30+'Feb24'!G30+'Mar24'!G30+'Apr24'!G30+'May24'!G30+June24!G30+July24!G30+'Aug24'!G30+'Sep24'!G30+'Oct24'!G30+'Nov24'!G30+'Dec24'!G30</f>
        <v>0</v>
      </c>
      <c r="H30" s="96">
        <f>'Jan24'!H30+'Feb24'!H30+'Mar24'!H30+'Apr24'!H30+'May24'!H30+June24!H30+July24!H30+'Aug24'!H30+'Sep24'!H30+'Oct24'!H30+'Nov24'!H30+'Dec24'!H30</f>
        <v>607570</v>
      </c>
    </row>
    <row r="31" spans="1:8">
      <c r="A31" s="65" t="s">
        <v>46</v>
      </c>
      <c r="B31" s="123" t="s">
        <v>47</v>
      </c>
      <c r="C31" s="31">
        <v>52</v>
      </c>
      <c r="D31" s="96">
        <f>'Jan24'!D31+'Feb24'!D31+'Mar24'!D31+'Apr24'!D31+'May24'!D31+June24!D31+July24!D31+'Aug24'!D31+'Sep24'!D31+'Oct24'!D31+'Nov24'!D31+'Dec24'!D31</f>
        <v>0</v>
      </c>
      <c r="E31" s="96">
        <f>'Jan24'!E31+'Feb24'!E31+'Mar24'!E31+'Apr24'!E31+'May24'!E31+June24!E31+July24!E31+'Aug24'!E31+'Sep24'!E31+'Oct24'!E31+'Nov24'!E31+'Dec24'!E31</f>
        <v>0</v>
      </c>
      <c r="F31" s="96">
        <f>'Jan24'!F31+'Feb24'!F31+'Mar24'!F31+'Apr24'!F31+'May24'!F31+June24!F31+July24!F31+'Aug24'!F31+'Sep24'!F31+'Oct24'!F31+'Nov24'!F31+'Dec24'!F31</f>
        <v>0</v>
      </c>
      <c r="G31" s="96">
        <f>'Jan24'!G31+'Feb24'!G31+'Mar24'!G31+'Apr24'!G31+'May24'!G31+June24!G31+July24!G31+'Aug24'!G31+'Sep24'!G31+'Oct24'!G31+'Nov24'!G31+'Dec24'!G31</f>
        <v>0</v>
      </c>
      <c r="H31" s="96">
        <f>'Jan24'!H31+'Feb24'!H31+'Mar24'!H31+'Apr24'!H31+'May24'!H31+June24!H31+July24!H31+'Aug24'!H31+'Sep24'!H31+'Oct24'!H31+'Nov24'!H31+'Dec24'!H31</f>
        <v>0</v>
      </c>
    </row>
    <row r="32" spans="1:8">
      <c r="A32" s="5"/>
      <c r="B32" s="123" t="s">
        <v>48</v>
      </c>
      <c r="C32" s="31">
        <v>53</v>
      </c>
      <c r="D32" s="96">
        <f>'Jan24'!D32+'Feb24'!D32+'Mar24'!D32+'Apr24'!D32+'May24'!D32+June24!D32+July24!D32+'Aug24'!D32+'Sep24'!D32+'Oct24'!D32+'Nov24'!D32+'Dec24'!D32</f>
        <v>0</v>
      </c>
      <c r="E32" s="96">
        <f>'Jan24'!E32+'Feb24'!E32+'Mar24'!E32+'Apr24'!E32+'May24'!E32+June24!E32+July24!E32+'Aug24'!E32+'Sep24'!E32+'Oct24'!E32+'Nov24'!E32+'Dec24'!E32</f>
        <v>0</v>
      </c>
      <c r="F32" s="96">
        <f>'Jan24'!F32+'Feb24'!F32+'Mar24'!F32+'Apr24'!F32+'May24'!F32+June24!F32+July24!F32+'Aug24'!F32+'Sep24'!F32+'Oct24'!F32+'Nov24'!F32+'Dec24'!F32</f>
        <v>0</v>
      </c>
      <c r="G32" s="96">
        <f>'Jan24'!G32+'Feb24'!G32+'Mar24'!G32+'Apr24'!G32+'May24'!G32+June24!G32+July24!G32+'Aug24'!G32+'Sep24'!G32+'Oct24'!G32+'Nov24'!G32+'Dec24'!G32</f>
        <v>0</v>
      </c>
      <c r="H32" s="96">
        <f>'Jan24'!H32+'Feb24'!H32+'Mar24'!H32+'Apr24'!H32+'May24'!H32+June24!H32+July24!H32+'Aug24'!H32+'Sep24'!H32+'Oct24'!H32+'Nov24'!H32+'Dec24'!H32</f>
        <v>0</v>
      </c>
    </row>
    <row r="33" spans="1:8">
      <c r="A33" s="5"/>
      <c r="B33" s="123" t="s">
        <v>49</v>
      </c>
      <c r="C33" s="31">
        <v>54</v>
      </c>
      <c r="D33" s="96">
        <f>'Jan24'!D33+'Feb24'!D33+'Mar24'!D33+'Apr24'!D33+'May24'!D33+June24!D33+July24!D33+'Aug24'!D33+'Sep24'!D33+'Oct24'!D33+'Nov24'!D33+'Dec24'!D33</f>
        <v>0</v>
      </c>
      <c r="E33" s="96">
        <f>'Jan24'!E33+'Feb24'!E33+'Mar24'!E33+'Apr24'!E33+'May24'!E33+June24!E33+July24!E33+'Aug24'!E33+'Sep24'!E33+'Oct24'!E33+'Nov24'!E33+'Dec24'!E33</f>
        <v>0</v>
      </c>
      <c r="F33" s="96">
        <f>'Jan24'!F33+'Feb24'!F33+'Mar24'!F33+'Apr24'!F33+'May24'!F33+June24!F33+July24!F33+'Aug24'!F33+'Sep24'!F33+'Oct24'!F33+'Nov24'!F33+'Dec24'!F33</f>
        <v>0</v>
      </c>
      <c r="G33" s="96">
        <f>'Jan24'!G33+'Feb24'!G33+'Mar24'!G33+'Apr24'!G33+'May24'!G33+June24!G33+July24!G33+'Aug24'!G33+'Sep24'!G33+'Oct24'!G33+'Nov24'!G33+'Dec24'!G33</f>
        <v>0</v>
      </c>
      <c r="H33" s="96">
        <f>'Jan24'!H33+'Feb24'!H33+'Mar24'!H33+'Apr24'!H33+'May24'!H33+June24!H33+July24!H33+'Aug24'!H33+'Sep24'!H33+'Oct24'!H33+'Nov24'!H33+'Dec24'!H33</f>
        <v>0</v>
      </c>
    </row>
    <row r="34" spans="1:8">
      <c r="A34" s="5"/>
      <c r="B34" s="123" t="s">
        <v>50</v>
      </c>
      <c r="C34" s="31">
        <v>55</v>
      </c>
      <c r="D34" s="96">
        <f>'Jan24'!D34+'Feb24'!D34+'Mar24'!D34+'Apr24'!D34+'May24'!D34+June24!D34+July24!D34+'Aug24'!D34+'Sep24'!D34+'Oct24'!D34+'Nov24'!D34+'Dec24'!D34</f>
        <v>0</v>
      </c>
      <c r="E34" s="96">
        <f>'Jan24'!E34+'Feb24'!E34+'Mar24'!E34+'Apr24'!E34+'May24'!E34+June24!E34+July24!E34+'Aug24'!E34+'Sep24'!E34+'Oct24'!E34+'Nov24'!E34+'Dec24'!E34</f>
        <v>0</v>
      </c>
      <c r="F34" s="96">
        <f>'Jan24'!F34+'Feb24'!F34+'Mar24'!F34+'Apr24'!F34+'May24'!F34+June24!F34+July24!F34+'Aug24'!F34+'Sep24'!F34+'Oct24'!F34+'Nov24'!F34+'Dec24'!F34</f>
        <v>0</v>
      </c>
      <c r="G34" s="96">
        <f>'Jan24'!G34+'Feb24'!G34+'Mar24'!G34+'Apr24'!G34+'May24'!G34+June24!G34+July24!G34+'Aug24'!G34+'Sep24'!G34+'Oct24'!G34+'Nov24'!G34+'Dec24'!G34</f>
        <v>0</v>
      </c>
      <c r="H34" s="96">
        <f>'Jan24'!H34+'Feb24'!H34+'Mar24'!H34+'Apr24'!H34+'May24'!H34+June24!H34+July24!H34+'Aug24'!H34+'Sep24'!H34+'Oct24'!H34+'Nov24'!H34+'Dec24'!H34</f>
        <v>0</v>
      </c>
    </row>
    <row r="35" spans="1:8">
      <c r="A35" s="5"/>
      <c r="B35" s="123" t="s">
        <v>51</v>
      </c>
      <c r="C35" s="31">
        <v>56</v>
      </c>
      <c r="D35" s="96">
        <f>'Jan24'!D35+'Feb24'!D35+'Mar24'!D35+'Apr24'!D35+'May24'!D35+June24!D35+July24!D35+'Aug24'!D35+'Sep24'!D35+'Oct24'!D35+'Nov24'!D35+'Dec24'!D35</f>
        <v>0</v>
      </c>
      <c r="E35" s="96">
        <f>'Jan24'!E35+'Feb24'!E35+'Mar24'!E35+'Apr24'!E35+'May24'!E35+June24!E35+July24!E35+'Aug24'!E35+'Sep24'!E35+'Oct24'!E35+'Nov24'!E35+'Dec24'!E35</f>
        <v>0</v>
      </c>
      <c r="F35" s="96">
        <f>'Jan24'!F35+'Feb24'!F35+'Mar24'!F35+'Apr24'!F35+'May24'!F35+June24!F35+July24!F35+'Aug24'!F35+'Sep24'!F35+'Oct24'!F35+'Nov24'!F35+'Dec24'!F35</f>
        <v>0</v>
      </c>
      <c r="G35" s="96">
        <f>'Jan24'!G35+'Feb24'!G35+'Mar24'!G35+'Apr24'!G35+'May24'!G35+June24!G35+July24!G35+'Aug24'!G35+'Sep24'!G35+'Oct24'!G35+'Nov24'!G35+'Dec24'!G35</f>
        <v>0</v>
      </c>
      <c r="H35" s="96">
        <f>'Jan24'!H35+'Feb24'!H35+'Mar24'!H35+'Apr24'!H35+'May24'!H35+June24!H35+July24!H35+'Aug24'!H35+'Sep24'!H35+'Oct24'!H35+'Nov24'!H35+'Dec24'!H35</f>
        <v>0</v>
      </c>
    </row>
    <row r="36" spans="1:8">
      <c r="A36" s="5"/>
      <c r="B36" s="123" t="s">
        <v>52</v>
      </c>
      <c r="C36" s="31">
        <v>57</v>
      </c>
      <c r="D36" s="124">
        <f>'Jan24'!D36+'Feb24'!D36+'Mar24'!D36+'Apr24'!D36+'May24'!D36+June24!D36+July24!D36+'Aug24'!D36+'Sep24'!D36+'Oct24'!D36+'Nov24'!D36+'Dec24'!D36</f>
        <v>180505</v>
      </c>
      <c r="E36" s="36">
        <f>'Jan24'!E36+'Feb24'!E36+'Mar24'!E36+'Apr24'!E36+'May24'!E36+June24!E36+July24!E36+'Aug24'!E36+'Sep24'!E36+'Oct24'!E36+'Nov24'!E36+'Dec24'!E36</f>
        <v>951632</v>
      </c>
      <c r="F36" s="96">
        <f>'Jan24'!F36+'Feb24'!F36+'Mar24'!F36+'Apr24'!F36+'May24'!F36+June24!F36+July24!F36+'Aug24'!F36+'Sep24'!F36+'Oct24'!F36+'Nov24'!F36+'Dec24'!F36</f>
        <v>5147700</v>
      </c>
      <c r="G36" s="96">
        <f>'Jan24'!G36+'Feb24'!G36+'Mar24'!G36+'Apr24'!G36+'May24'!G36+June24!G36+July24!G36+'Aug24'!G36+'Sep24'!G36+'Oct24'!G36+'Nov24'!G36+'Dec24'!G36</f>
        <v>0</v>
      </c>
      <c r="H36" s="96">
        <f>'Jan24'!H36+'Feb24'!H36+'Mar24'!H36+'Apr24'!H36+'May24'!H36+June24!H36+July24!H36+'Aug24'!H36+'Sep24'!H36+'Oct24'!H36+'Nov24'!H36+'Dec24'!H36</f>
        <v>6279837</v>
      </c>
    </row>
    <row r="37" spans="1:8">
      <c r="A37" s="5"/>
      <c r="B37" s="123" t="s">
        <v>40</v>
      </c>
      <c r="C37" s="31">
        <v>58</v>
      </c>
      <c r="D37" s="124"/>
      <c r="E37" s="36"/>
      <c r="F37" s="36"/>
      <c r="G37" s="36"/>
      <c r="H37" s="96"/>
    </row>
    <row r="38" spans="1:8">
      <c r="A38" s="5"/>
      <c r="B38" s="123" t="s">
        <v>41</v>
      </c>
      <c r="C38" s="31">
        <v>59</v>
      </c>
      <c r="D38" s="35"/>
      <c r="E38" s="36"/>
      <c r="F38" s="36"/>
      <c r="G38" s="36"/>
      <c r="H38" s="96"/>
    </row>
    <row r="39" spans="1:8">
      <c r="A39" s="5"/>
      <c r="B39" s="123" t="s">
        <v>53</v>
      </c>
      <c r="C39" s="31">
        <v>60</v>
      </c>
      <c r="D39" s="35"/>
      <c r="E39" s="36"/>
      <c r="F39" s="36"/>
      <c r="G39" s="36"/>
      <c r="H39" s="96"/>
    </row>
    <row r="40" spans="1:8">
      <c r="A40" s="5"/>
      <c r="B40" s="125" t="s">
        <v>54</v>
      </c>
      <c r="C40" s="31">
        <v>61</v>
      </c>
      <c r="D40" s="35"/>
      <c r="E40" s="36"/>
      <c r="F40" s="36"/>
      <c r="G40" s="36"/>
      <c r="H40" s="96"/>
    </row>
    <row r="41" spans="1:8">
      <c r="A41" s="5"/>
      <c r="B41" s="125" t="s">
        <v>55</v>
      </c>
      <c r="C41" s="31">
        <v>62</v>
      </c>
      <c r="D41" s="35"/>
      <c r="E41" s="36"/>
      <c r="F41" s="36"/>
      <c r="G41" s="36"/>
      <c r="H41" s="96"/>
    </row>
    <row r="42" spans="1:8">
      <c r="A42" s="5"/>
      <c r="B42" s="125" t="s">
        <v>56</v>
      </c>
      <c r="C42" s="31">
        <v>63</v>
      </c>
      <c r="D42" s="35"/>
      <c r="E42" s="36"/>
      <c r="F42" s="36"/>
      <c r="G42" s="36"/>
      <c r="H42" s="96"/>
    </row>
    <row r="43" spans="1:8">
      <c r="A43" s="5"/>
      <c r="B43" s="125" t="s">
        <v>57</v>
      </c>
      <c r="C43" s="31">
        <v>64</v>
      </c>
      <c r="D43" s="35"/>
      <c r="E43" s="36"/>
      <c r="F43" s="36"/>
      <c r="G43" s="36"/>
      <c r="H43" s="96"/>
    </row>
    <row r="44" spans="1:8">
      <c r="A44" s="5"/>
      <c r="B44" s="125" t="s">
        <v>58</v>
      </c>
      <c r="C44" s="31">
        <v>65</v>
      </c>
      <c r="D44" s="35"/>
      <c r="E44" s="36"/>
      <c r="F44" s="36"/>
      <c r="G44" s="36"/>
      <c r="H44" s="96"/>
    </row>
    <row r="45" spans="1:8">
      <c r="A45" s="5"/>
      <c r="B45" s="125" t="s">
        <v>59</v>
      </c>
      <c r="C45" s="31">
        <v>66</v>
      </c>
      <c r="D45" s="35"/>
      <c r="E45" s="36"/>
      <c r="F45" s="36"/>
      <c r="G45" s="36"/>
      <c r="H45" s="96"/>
    </row>
    <row r="46" spans="1:8">
      <c r="A46" s="5"/>
      <c r="B46" s="55" t="s">
        <v>60</v>
      </c>
      <c r="C46" s="33">
        <v>67</v>
      </c>
      <c r="D46" s="35"/>
      <c r="E46" s="36"/>
      <c r="F46" s="36"/>
      <c r="G46" s="36"/>
      <c r="H46" s="96"/>
    </row>
    <row r="47" spans="1:8">
      <c r="A47" s="55"/>
      <c r="B47" s="45" t="s">
        <v>124</v>
      </c>
      <c r="C47" s="48">
        <v>70</v>
      </c>
      <c r="D47" s="126">
        <f>'Jan24'!D47+'Feb24'!D47+'Mar24'!D47+'Apr24'!D47+'May24'!D47+June24!D47+July24!D47+'Aug24'!D47+'Sep24'!D47+'Oct24'!D47+'Nov24'!D47+'Dec24'!D47</f>
        <v>311715</v>
      </c>
      <c r="E47" s="126">
        <f>'Jan24'!E47+'Feb24'!E47+'Mar24'!E47+'Apr24'!E47+'May24'!E47+June24!E47+July24!E47+'Aug24'!E47+'Sep24'!E47+'Oct24'!E47+'Nov24'!E47+'Dec24'!E47</f>
        <v>1073486</v>
      </c>
      <c r="F47" s="126">
        <f>'Jan24'!F47+'Feb24'!F47+'Mar24'!F47+'Apr24'!F47+'May24'!F47+June24!F47+July24!F47+'Aug24'!F47+'Sep24'!F47+'Oct24'!F47+'Nov24'!F47+'Dec24'!F47</f>
        <v>5502206</v>
      </c>
      <c r="G47" s="126">
        <f>'Jan24'!G47+'Feb24'!G47+'Mar24'!G47+'Apr24'!G47+'May24'!G47+June24!G47+July24!G47+'Aug24'!G47+'Sep24'!G47+'Oct24'!G47+'Nov24'!G47+'Dec24'!G47</f>
        <v>0</v>
      </c>
      <c r="H47" s="126">
        <f>'Jan24'!H47+'Feb24'!H47+'Mar24'!H47+'Apr24'!H47+'May24'!H47+June24!H47+July24!H47+'Aug24'!H47+'Sep24'!H47+'Oct24'!H47+'Nov24'!H47+'Dec24'!H47</f>
        <v>6887407</v>
      </c>
    </row>
    <row r="48" spans="1:8">
      <c r="A48" s="5" t="s">
        <v>61</v>
      </c>
      <c r="B48" s="45" t="s">
        <v>62</v>
      </c>
      <c r="C48" s="48"/>
      <c r="D48" s="126">
        <f>'Jan24'!D48+'Feb24'!D48+'Mar24'!D48+'Apr24'!D48+'May24'!D48+June24!D48+July24!D48+'Aug24'!D48+'Sep24'!D48+'Oct24'!D48+'Nov24'!D48+'Dec24'!D48</f>
        <v>91780813.375000015</v>
      </c>
      <c r="E48" s="126">
        <f>'Jan24'!E48+'Feb24'!E48+'Mar24'!E48+'Apr24'!E48+'May24'!E48+June24!E48+July24!E48+'Aug24'!E48+'Sep24'!E48+'Oct24'!E48+'Nov24'!E48+'Dec24'!E48</f>
        <v>1271739105</v>
      </c>
      <c r="F48" s="126">
        <f>'Jan24'!F48+'Feb24'!F48+'Mar24'!F48+'Apr24'!F48+'May24'!F48+June24!F48+July24!F48+'Aug24'!F48+'Sep24'!F48+'Oct24'!F48+'Nov24'!F48+'Dec24'!F48</f>
        <v>577119982</v>
      </c>
      <c r="G48" s="126">
        <f>'Jan24'!G48+'Feb24'!G48+'Mar24'!G48+'Apr24'!G48+'May24'!G48+June24!G48+July24!G48+'Aug24'!G48+'Sep24'!G48+'Oct24'!G48+'Nov24'!G48+'Dec24'!G48</f>
        <v>6297174</v>
      </c>
      <c r="H48" s="126">
        <f>'Jan24'!H48+'Feb24'!H48+'Mar24'!H48+'Apr24'!H48+'May24'!H48+June24!H48+July24!H48+'Aug24'!H48+'Sep24'!H48+'Oct24'!H48+'Nov24'!H48+'Dec24'!H48</f>
        <v>1946937074.3750002</v>
      </c>
    </row>
    <row r="49" spans="1:8">
      <c r="A49" s="65" t="s">
        <v>28</v>
      </c>
      <c r="B49" s="128"/>
      <c r="C49" s="129"/>
      <c r="D49" s="122"/>
      <c r="E49" s="118"/>
      <c r="F49" s="130"/>
      <c r="G49" s="118"/>
      <c r="H49" s="120"/>
    </row>
    <row r="50" spans="1:8">
      <c r="A50" s="65" t="s">
        <v>63</v>
      </c>
      <c r="B50" s="10" t="s">
        <v>142</v>
      </c>
      <c r="C50" s="131"/>
      <c r="D50" s="35"/>
      <c r="E50" s="36"/>
      <c r="F50" s="35">
        <f>F18</f>
        <v>40552146</v>
      </c>
      <c r="G50" s="36"/>
      <c r="H50" s="96"/>
    </row>
    <row r="51" spans="1:8">
      <c r="A51" s="70"/>
      <c r="B51" s="10" t="s">
        <v>143</v>
      </c>
      <c r="C51" s="131"/>
      <c r="D51" s="35"/>
      <c r="E51" s="36"/>
      <c r="F51" s="35">
        <v>0</v>
      </c>
      <c r="G51" s="36"/>
      <c r="H51" s="96"/>
    </row>
    <row r="52" spans="1:8">
      <c r="A52" s="70"/>
      <c r="B52" s="5" t="s">
        <v>144</v>
      </c>
      <c r="C52" s="131"/>
      <c r="D52" s="130"/>
      <c r="E52" s="118"/>
      <c r="F52" s="130">
        <f>F50-F51</f>
        <v>40552146</v>
      </c>
      <c r="G52" s="118"/>
      <c r="H52" s="120"/>
    </row>
  </sheetData>
  <mergeCells count="1">
    <mergeCell ref="F11:G11"/>
  </mergeCells>
  <pageMargins left="0.7" right="0.7" top="0.5" bottom="0.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Jan24</vt:lpstr>
      <vt:lpstr>Feb24</vt:lpstr>
      <vt:lpstr>Mar24</vt:lpstr>
      <vt:lpstr>Apr24</vt:lpstr>
      <vt:lpstr>May24</vt:lpstr>
      <vt:lpstr>June24</vt:lpstr>
      <vt:lpstr>July24</vt:lpstr>
      <vt:lpstr>Aug24</vt:lpstr>
      <vt:lpstr>Sep24</vt:lpstr>
      <vt:lpstr>Oct24</vt:lpstr>
      <vt:lpstr>Nov24</vt:lpstr>
      <vt:lpstr>Dec24</vt:lpstr>
      <vt:lpstr>551m2024</vt:lpstr>
      <vt:lpstr>'Mar24'!Print_Area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Adam J. Thew [KDOR]</cp:lastModifiedBy>
  <cp:lastPrinted>2023-10-20T18:57:29Z</cp:lastPrinted>
  <dcterms:created xsi:type="dcterms:W3CDTF">2017-03-16T18:17:32Z</dcterms:created>
  <dcterms:modified xsi:type="dcterms:W3CDTF">2026-09-18T20:26:30Z</dcterms:modified>
</cp:coreProperties>
</file>