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"/>
    </mc:Choice>
  </mc:AlternateContent>
  <xr:revisionPtr revIDLastSave="0" documentId="13_ncr:1_{EE4A701C-980A-4027-A959-55D4B6F9B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23" sheetId="1" r:id="rId1"/>
    <sheet name="Feb23" sheetId="2" r:id="rId2"/>
    <sheet name="Mar23" sheetId="3" r:id="rId3"/>
    <sheet name="Apr23" sheetId="14" r:id="rId4"/>
    <sheet name="May23" sheetId="15" r:id="rId5"/>
    <sheet name="June23" sheetId="16" r:id="rId6"/>
    <sheet name="July23" sheetId="17" r:id="rId7"/>
    <sheet name="Aug23" sheetId="18" r:id="rId8"/>
    <sheet name="Sep23" sheetId="19" r:id="rId9"/>
    <sheet name="Oct23" sheetId="20" r:id="rId10"/>
    <sheet name="Nov23" sheetId="21" r:id="rId11"/>
    <sheet name="Dec23" sheetId="22" r:id="rId12"/>
    <sheet name="551m2023" sheetId="13" r:id="rId13"/>
  </sheets>
  <definedNames>
    <definedName name="_xlnm.Print_Area" localSheetId="2">'Mar23'!$A$1:$H$124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22" l="1"/>
  <c r="D48" i="22"/>
  <c r="D14" i="22"/>
  <c r="D57" i="22"/>
  <c r="F14" i="22"/>
  <c r="F18" i="22"/>
  <c r="F85" i="22"/>
  <c r="F47" i="22" l="1"/>
  <c r="F29" i="19" l="1"/>
  <c r="H29" i="19"/>
  <c r="F85" i="19" l="1"/>
  <c r="F18" i="19"/>
  <c r="F91" i="19"/>
  <c r="F14" i="19"/>
  <c r="G14" i="19"/>
  <c r="F84" i="3"/>
  <c r="G14" i="3"/>
  <c r="F14" i="3"/>
  <c r="F14" i="16" l="1"/>
  <c r="F18" i="18"/>
  <c r="F18" i="17"/>
  <c r="F85" i="18"/>
  <c r="F85" i="17"/>
  <c r="F85" i="16"/>
  <c r="F47" i="13" l="1"/>
  <c r="G47" i="13"/>
  <c r="F85" i="3" l="1"/>
  <c r="F18" i="3" s="1"/>
  <c r="E14" i="17" l="1"/>
  <c r="D47" i="19"/>
  <c r="G36" i="13" l="1"/>
  <c r="F36" i="13"/>
  <c r="E36" i="13"/>
  <c r="D36" i="13"/>
  <c r="G35" i="13"/>
  <c r="F35" i="13"/>
  <c r="E35" i="13"/>
  <c r="D35" i="13"/>
  <c r="G34" i="13"/>
  <c r="F34" i="13"/>
  <c r="E34" i="13"/>
  <c r="D34" i="13"/>
  <c r="G33" i="13"/>
  <c r="F33" i="13"/>
  <c r="E33" i="13"/>
  <c r="D33" i="13"/>
  <c r="G32" i="13"/>
  <c r="F32" i="13"/>
  <c r="E32" i="13"/>
  <c r="D32" i="13"/>
  <c r="G31" i="13"/>
  <c r="F31" i="13"/>
  <c r="E31" i="13"/>
  <c r="D31" i="13"/>
  <c r="G30" i="13"/>
  <c r="F30" i="13"/>
  <c r="E30" i="13"/>
  <c r="D30" i="13"/>
  <c r="G28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G91" i="22"/>
  <c r="B87" i="22"/>
  <c r="H72" i="22"/>
  <c r="H71" i="22"/>
  <c r="H70" i="22"/>
  <c r="H69" i="22"/>
  <c r="H68" i="22"/>
  <c r="H67" i="22"/>
  <c r="G47" i="22"/>
  <c r="E47" i="22"/>
  <c r="D47" i="22"/>
  <c r="H39" i="22"/>
  <c r="H38" i="22"/>
  <c r="H37" i="22"/>
  <c r="H36" i="22"/>
  <c r="H35" i="22"/>
  <c r="H34" i="22"/>
  <c r="H33" i="22"/>
  <c r="H32" i="22"/>
  <c r="H31" i="22"/>
  <c r="H30" i="22"/>
  <c r="G28" i="22"/>
  <c r="G29" i="22" s="1"/>
  <c r="G48" i="22" s="1"/>
  <c r="G57" i="22" s="1"/>
  <c r="F28" i="22"/>
  <c r="E28" i="22"/>
  <c r="D28" i="22"/>
  <c r="H27" i="22"/>
  <c r="H26" i="22"/>
  <c r="H25" i="22"/>
  <c r="H24" i="22"/>
  <c r="H23" i="22"/>
  <c r="H22" i="22"/>
  <c r="H21" i="22"/>
  <c r="H20" i="22"/>
  <c r="H19" i="22"/>
  <c r="G14" i="22"/>
  <c r="E14" i="22"/>
  <c r="B87" i="21"/>
  <c r="F85" i="21"/>
  <c r="H72" i="21"/>
  <c r="H71" i="21"/>
  <c r="H70" i="21"/>
  <c r="H69" i="21"/>
  <c r="H68" i="21"/>
  <c r="H67" i="21"/>
  <c r="G47" i="21"/>
  <c r="F47" i="21"/>
  <c r="E47" i="21"/>
  <c r="D47" i="21"/>
  <c r="H39" i="21"/>
  <c r="H38" i="21"/>
  <c r="H37" i="21"/>
  <c r="H36" i="21"/>
  <c r="H35" i="21"/>
  <c r="H34" i="21"/>
  <c r="H33" i="21"/>
  <c r="H32" i="21"/>
  <c r="H31" i="21"/>
  <c r="H30" i="21"/>
  <c r="H47" i="21" s="1"/>
  <c r="G28" i="21"/>
  <c r="F28" i="21"/>
  <c r="E28" i="21"/>
  <c r="D28" i="21"/>
  <c r="H27" i="21"/>
  <c r="H26" i="21"/>
  <c r="H25" i="21"/>
  <c r="H24" i="21"/>
  <c r="H23" i="21"/>
  <c r="H22" i="21"/>
  <c r="H21" i="21"/>
  <c r="H20" i="21"/>
  <c r="H19" i="21"/>
  <c r="G14" i="21"/>
  <c r="G91" i="21" s="1"/>
  <c r="F14" i="21"/>
  <c r="F91" i="21" s="1"/>
  <c r="H91" i="21" s="1"/>
  <c r="E14" i="21"/>
  <c r="D14" i="21"/>
  <c r="B87" i="20"/>
  <c r="F85" i="20"/>
  <c r="H72" i="20"/>
  <c r="H71" i="20"/>
  <c r="H70" i="20"/>
  <c r="H69" i="20"/>
  <c r="H68" i="20"/>
  <c r="H67" i="20"/>
  <c r="G47" i="20"/>
  <c r="F47" i="20"/>
  <c r="E47" i="20"/>
  <c r="D47" i="20"/>
  <c r="H39" i="20"/>
  <c r="H38" i="20"/>
  <c r="H37" i="20"/>
  <c r="H36" i="20"/>
  <c r="H35" i="20"/>
  <c r="H34" i="20"/>
  <c r="H33" i="20"/>
  <c r="H32" i="20"/>
  <c r="H31" i="20"/>
  <c r="H30" i="20"/>
  <c r="G28" i="20"/>
  <c r="G29" i="20" s="1"/>
  <c r="G48" i="20" s="1"/>
  <c r="G57" i="20" s="1"/>
  <c r="F28" i="20"/>
  <c r="F28" i="13" s="1"/>
  <c r="E28" i="20"/>
  <c r="D28" i="20"/>
  <c r="H27" i="20"/>
  <c r="H26" i="20"/>
  <c r="H25" i="20"/>
  <c r="H24" i="20"/>
  <c r="H23" i="20"/>
  <c r="H22" i="20"/>
  <c r="H21" i="20"/>
  <c r="H20" i="20"/>
  <c r="H19" i="20"/>
  <c r="G14" i="20"/>
  <c r="G91" i="20" s="1"/>
  <c r="F14" i="20"/>
  <c r="F91" i="20" s="1"/>
  <c r="H91" i="20" s="1"/>
  <c r="E14" i="20"/>
  <c r="D14" i="20"/>
  <c r="B87" i="19"/>
  <c r="H72" i="19"/>
  <c r="H71" i="19"/>
  <c r="H70" i="19"/>
  <c r="H69" i="19"/>
  <c r="H68" i="19"/>
  <c r="H67" i="19"/>
  <c r="G47" i="19"/>
  <c r="F47" i="19"/>
  <c r="E47" i="19"/>
  <c r="H39" i="19"/>
  <c r="H38" i="19"/>
  <c r="H37" i="19"/>
  <c r="H36" i="19"/>
  <c r="H35" i="19"/>
  <c r="H34" i="19"/>
  <c r="H33" i="19"/>
  <c r="H32" i="19"/>
  <c r="H31" i="19"/>
  <c r="H30" i="19"/>
  <c r="G29" i="19"/>
  <c r="G48" i="19" s="1"/>
  <c r="G57" i="19" s="1"/>
  <c r="G28" i="19"/>
  <c r="F28" i="19"/>
  <c r="E28" i="19"/>
  <c r="D28" i="19"/>
  <c r="H27" i="19"/>
  <c r="H26" i="19"/>
  <c r="H25" i="19"/>
  <c r="H24" i="19"/>
  <c r="H23" i="19"/>
  <c r="H22" i="19"/>
  <c r="H21" i="19"/>
  <c r="H20" i="19"/>
  <c r="H19" i="19"/>
  <c r="G91" i="19"/>
  <c r="H91" i="19"/>
  <c r="E14" i="19"/>
  <c r="D14" i="19"/>
  <c r="B87" i="18"/>
  <c r="H72" i="18"/>
  <c r="H71" i="18"/>
  <c r="H70" i="18"/>
  <c r="H69" i="18"/>
  <c r="H68" i="18"/>
  <c r="H67" i="18"/>
  <c r="G47" i="18"/>
  <c r="F47" i="18"/>
  <c r="E47" i="18"/>
  <c r="D47" i="18"/>
  <c r="H39" i="18"/>
  <c r="H38" i="18"/>
  <c r="H37" i="18"/>
  <c r="H36" i="18"/>
  <c r="H35" i="18"/>
  <c r="H34" i="18"/>
  <c r="H33" i="18"/>
  <c r="H32" i="18"/>
  <c r="H31" i="18"/>
  <c r="H30" i="18"/>
  <c r="G28" i="18"/>
  <c r="F28" i="18"/>
  <c r="E28" i="18"/>
  <c r="D28" i="18"/>
  <c r="H27" i="18"/>
  <c r="H26" i="18"/>
  <c r="H25" i="18"/>
  <c r="H24" i="18"/>
  <c r="H23" i="18"/>
  <c r="H22" i="18"/>
  <c r="H21" i="18"/>
  <c r="H20" i="18"/>
  <c r="H19" i="18"/>
  <c r="G14" i="18"/>
  <c r="G91" i="18" s="1"/>
  <c r="F14" i="18"/>
  <c r="F91" i="18" s="1"/>
  <c r="H91" i="18" s="1"/>
  <c r="E14" i="18"/>
  <c r="D14" i="18"/>
  <c r="H14" i="18" s="1"/>
  <c r="F91" i="22" l="1"/>
  <c r="H91" i="22" s="1"/>
  <c r="H14" i="20"/>
  <c r="H14" i="19"/>
  <c r="G29" i="21"/>
  <c r="G48" i="21" s="1"/>
  <c r="G57" i="21" s="1"/>
  <c r="D29" i="20"/>
  <c r="D48" i="20" s="1"/>
  <c r="D57" i="20" s="1"/>
  <c r="E29" i="20"/>
  <c r="E48" i="20" s="1"/>
  <c r="E57" i="20" s="1"/>
  <c r="E29" i="19"/>
  <c r="E48" i="19" s="1"/>
  <c r="E57" i="19" s="1"/>
  <c r="D29" i="19"/>
  <c r="D48" i="19" s="1"/>
  <c r="D57" i="19" s="1"/>
  <c r="E29" i="18"/>
  <c r="E48" i="18" s="1"/>
  <c r="E57" i="18" s="1"/>
  <c r="G29" i="18"/>
  <c r="G48" i="18" s="1"/>
  <c r="G57" i="18" s="1"/>
  <c r="D29" i="21"/>
  <c r="D48" i="21" s="1"/>
  <c r="D57" i="21" s="1"/>
  <c r="E29" i="22"/>
  <c r="H28" i="22"/>
  <c r="D29" i="22"/>
  <c r="E29" i="21"/>
  <c r="E48" i="21" s="1"/>
  <c r="E57" i="21" s="1"/>
  <c r="H14" i="21"/>
  <c r="H28" i="21"/>
  <c r="H28" i="20"/>
  <c r="H28" i="19"/>
  <c r="H28" i="18"/>
  <c r="H29" i="18" s="1"/>
  <c r="D29" i="18"/>
  <c r="H47" i="22"/>
  <c r="H47" i="20"/>
  <c r="H47" i="19"/>
  <c r="H47" i="18"/>
  <c r="E84" i="21"/>
  <c r="E87" i="21" s="1"/>
  <c r="F29" i="21"/>
  <c r="F48" i="21" s="1"/>
  <c r="F57" i="21" s="1"/>
  <c r="E84" i="22"/>
  <c r="E87" i="22" s="1"/>
  <c r="F29" i="22"/>
  <c r="E84" i="20"/>
  <c r="E87" i="20" s="1"/>
  <c r="E84" i="19"/>
  <c r="E87" i="19" s="1"/>
  <c r="F29" i="20"/>
  <c r="F48" i="20" s="1"/>
  <c r="F57" i="20" s="1"/>
  <c r="E84" i="18"/>
  <c r="E87" i="18" s="1"/>
  <c r="F29" i="18"/>
  <c r="F48" i="22" l="1"/>
  <c r="F57" i="22" s="1"/>
  <c r="F84" i="22"/>
  <c r="H29" i="22"/>
  <c r="H29" i="20"/>
  <c r="F84" i="19"/>
  <c r="F87" i="19" s="1"/>
  <c r="H29" i="21"/>
  <c r="F48" i="19"/>
  <c r="F57" i="19" s="1"/>
  <c r="F48" i="18"/>
  <c r="F57" i="18" s="1"/>
  <c r="E48" i="22"/>
  <c r="E57" i="22" s="1"/>
  <c r="D48" i="18"/>
  <c r="D57" i="18" s="1"/>
  <c r="F87" i="22"/>
  <c r="H48" i="21"/>
  <c r="H57" i="21" s="1"/>
  <c r="F84" i="21"/>
  <c r="F87" i="21" s="1"/>
  <c r="H48" i="20"/>
  <c r="H57" i="20" s="1"/>
  <c r="F84" i="20"/>
  <c r="F87" i="20" s="1"/>
  <c r="F84" i="18"/>
  <c r="F87" i="18" s="1"/>
  <c r="H48" i="22" l="1"/>
  <c r="H57" i="22" s="1"/>
  <c r="H48" i="19"/>
  <c r="H57" i="19" s="1"/>
  <c r="H48" i="18"/>
  <c r="H57" i="18" s="1"/>
  <c r="B87" i="17"/>
  <c r="H72" i="17"/>
  <c r="H71" i="17"/>
  <c r="H70" i="17"/>
  <c r="H69" i="17"/>
  <c r="H68" i="17"/>
  <c r="H67" i="17"/>
  <c r="G47" i="17"/>
  <c r="F47" i="17"/>
  <c r="E47" i="17"/>
  <c r="D47" i="17"/>
  <c r="H39" i="17"/>
  <c r="H38" i="17"/>
  <c r="H37" i="17"/>
  <c r="H36" i="17"/>
  <c r="H35" i="17"/>
  <c r="H34" i="17"/>
  <c r="H33" i="17"/>
  <c r="H32" i="17"/>
  <c r="H31" i="17"/>
  <c r="H30" i="17"/>
  <c r="G28" i="17"/>
  <c r="F28" i="17"/>
  <c r="E28" i="17"/>
  <c r="D28" i="17"/>
  <c r="H27" i="17"/>
  <c r="H26" i="17"/>
  <c r="H25" i="17"/>
  <c r="H24" i="17"/>
  <c r="H23" i="17"/>
  <c r="H22" i="17"/>
  <c r="H21" i="17"/>
  <c r="H20" i="17"/>
  <c r="H19" i="17"/>
  <c r="G14" i="17"/>
  <c r="G91" i="17" s="1"/>
  <c r="F14" i="17"/>
  <c r="F91" i="17" s="1"/>
  <c r="D14" i="17"/>
  <c r="H47" i="17" l="1"/>
  <c r="H91" i="17"/>
  <c r="D29" i="17"/>
  <c r="D48" i="17" s="1"/>
  <c r="D57" i="17" s="1"/>
  <c r="E29" i="17"/>
  <c r="E48" i="17" s="1"/>
  <c r="E57" i="17" s="1"/>
  <c r="H28" i="17"/>
  <c r="E84" i="17"/>
  <c r="E87" i="17" s="1"/>
  <c r="H14" i="17"/>
  <c r="F29" i="17"/>
  <c r="F48" i="17" s="1"/>
  <c r="F57" i="17" s="1"/>
  <c r="G29" i="17"/>
  <c r="G48" i="17" s="1"/>
  <c r="G57" i="17" s="1"/>
  <c r="H29" i="17" l="1"/>
  <c r="F84" i="17"/>
  <c r="F87" i="17" s="1"/>
  <c r="H48" i="17"/>
  <c r="H57" i="17" s="1"/>
  <c r="B87" i="16" l="1"/>
  <c r="H72" i="16"/>
  <c r="H71" i="16"/>
  <c r="H70" i="16"/>
  <c r="H69" i="16"/>
  <c r="H68" i="16"/>
  <c r="H67" i="16"/>
  <c r="G47" i="16"/>
  <c r="F47" i="16"/>
  <c r="E47" i="16"/>
  <c r="D47" i="16"/>
  <c r="H39" i="16"/>
  <c r="H38" i="16"/>
  <c r="H37" i="16"/>
  <c r="H36" i="16"/>
  <c r="H35" i="16"/>
  <c r="H34" i="16"/>
  <c r="H33" i="16"/>
  <c r="H32" i="16"/>
  <c r="H31" i="16"/>
  <c r="H30" i="16"/>
  <c r="G28" i="16"/>
  <c r="F28" i="16"/>
  <c r="E28" i="16"/>
  <c r="D28" i="16"/>
  <c r="H27" i="16"/>
  <c r="H26" i="16"/>
  <c r="H25" i="16"/>
  <c r="H24" i="16"/>
  <c r="H23" i="16"/>
  <c r="H22" i="16"/>
  <c r="H21" i="16"/>
  <c r="H20" i="16"/>
  <c r="H19" i="16"/>
  <c r="F18" i="16"/>
  <c r="G14" i="16"/>
  <c r="G91" i="16" s="1"/>
  <c r="F91" i="16"/>
  <c r="E14" i="16"/>
  <c r="D14" i="16"/>
  <c r="H47" i="16" l="1"/>
  <c r="E29" i="16"/>
  <c r="E48" i="16" s="1"/>
  <c r="E57" i="16" s="1"/>
  <c r="H28" i="16"/>
  <c r="D29" i="16"/>
  <c r="D48" i="16" s="1"/>
  <c r="D57" i="16" s="1"/>
  <c r="H91" i="16"/>
  <c r="H14" i="16"/>
  <c r="E84" i="16"/>
  <c r="E87" i="16" s="1"/>
  <c r="F29" i="16"/>
  <c r="F48" i="16" s="1"/>
  <c r="F57" i="16" s="1"/>
  <c r="G29" i="16"/>
  <c r="G48" i="16" s="1"/>
  <c r="G57" i="16" s="1"/>
  <c r="H29" i="16" l="1"/>
  <c r="H48" i="16"/>
  <c r="H57" i="16" s="1"/>
  <c r="F84" i="16"/>
  <c r="F87" i="16" s="1"/>
  <c r="B87" i="14"/>
  <c r="F85" i="14"/>
  <c r="F18" i="14" s="1"/>
  <c r="H72" i="14"/>
  <c r="H71" i="14"/>
  <c r="H70" i="14"/>
  <c r="H69" i="14"/>
  <c r="H68" i="14"/>
  <c r="H67" i="14"/>
  <c r="G47" i="14"/>
  <c r="F47" i="14"/>
  <c r="E47" i="14"/>
  <c r="D47" i="14"/>
  <c r="H39" i="14"/>
  <c r="H38" i="14"/>
  <c r="H37" i="14"/>
  <c r="H36" i="14"/>
  <c r="H35" i="14"/>
  <c r="H34" i="14"/>
  <c r="H33" i="14"/>
  <c r="H32" i="14"/>
  <c r="H31" i="14"/>
  <c r="H30" i="14"/>
  <c r="G28" i="14"/>
  <c r="F28" i="14"/>
  <c r="E28" i="14"/>
  <c r="D28" i="14"/>
  <c r="H27" i="14"/>
  <c r="H26" i="14"/>
  <c r="H25" i="14"/>
  <c r="H24" i="14"/>
  <c r="H23" i="14"/>
  <c r="H22" i="14"/>
  <c r="H21" i="14"/>
  <c r="H20" i="14"/>
  <c r="H19" i="14"/>
  <c r="G14" i="14"/>
  <c r="G91" i="14" s="1"/>
  <c r="F14" i="14"/>
  <c r="F91" i="14" s="1"/>
  <c r="E14" i="14"/>
  <c r="D14" i="14"/>
  <c r="B87" i="15"/>
  <c r="F85" i="15"/>
  <c r="H72" i="15"/>
  <c r="H71" i="15"/>
  <c r="H70" i="15"/>
  <c r="H69" i="15"/>
  <c r="H68" i="15"/>
  <c r="H67" i="15"/>
  <c r="G47" i="15"/>
  <c r="F47" i="15"/>
  <c r="E47" i="15"/>
  <c r="E47" i="13" s="1"/>
  <c r="D47" i="15"/>
  <c r="D47" i="13" s="1"/>
  <c r="H39" i="15"/>
  <c r="H38" i="15"/>
  <c r="H37" i="15"/>
  <c r="H36" i="15"/>
  <c r="H35" i="15"/>
  <c r="H34" i="15"/>
  <c r="H33" i="15"/>
  <c r="H32" i="15"/>
  <c r="H31" i="15"/>
  <c r="H30" i="15"/>
  <c r="G28" i="15"/>
  <c r="F28" i="15"/>
  <c r="E28" i="15"/>
  <c r="D28" i="15"/>
  <c r="H27" i="15"/>
  <c r="H26" i="15"/>
  <c r="H25" i="15"/>
  <c r="H24" i="15"/>
  <c r="H23" i="15"/>
  <c r="H23" i="13" s="1"/>
  <c r="H22" i="15"/>
  <c r="H21" i="15"/>
  <c r="H20" i="15"/>
  <c r="H19" i="15"/>
  <c r="F18" i="15"/>
  <c r="G14" i="15"/>
  <c r="G91" i="15" s="1"/>
  <c r="F14" i="15"/>
  <c r="F91" i="15" s="1"/>
  <c r="E14" i="15"/>
  <c r="D14" i="15"/>
  <c r="H91" i="14" l="1"/>
  <c r="E29" i="14"/>
  <c r="D29" i="14"/>
  <c r="D48" i="14" s="1"/>
  <c r="D57" i="14" s="1"/>
  <c r="H28" i="14"/>
  <c r="F29" i="14"/>
  <c r="F48" i="14" s="1"/>
  <c r="F57" i="14" s="1"/>
  <c r="E48" i="14"/>
  <c r="E57" i="14" s="1"/>
  <c r="H47" i="14"/>
  <c r="G29" i="14"/>
  <c r="G48" i="14" s="1"/>
  <c r="G57" i="14" s="1"/>
  <c r="E84" i="14"/>
  <c r="E87" i="14" s="1"/>
  <c r="H14" i="14"/>
  <c r="H47" i="15"/>
  <c r="H47" i="13" s="1"/>
  <c r="H91" i="15"/>
  <c r="G29" i="15"/>
  <c r="G48" i="15" s="1"/>
  <c r="F29" i="15"/>
  <c r="F48" i="15" s="1"/>
  <c r="D29" i="15"/>
  <c r="D48" i="15" s="1"/>
  <c r="E29" i="15"/>
  <c r="E48" i="15" s="1"/>
  <c r="H28" i="15"/>
  <c r="E84" i="15"/>
  <c r="E87" i="15" s="1"/>
  <c r="H14" i="15"/>
  <c r="G57" i="15" l="1"/>
  <c r="G48" i="13"/>
  <c r="F57" i="15"/>
  <c r="F48" i="13"/>
  <c r="E57" i="15"/>
  <c r="E48" i="13"/>
  <c r="D57" i="15"/>
  <c r="D48" i="13"/>
  <c r="H29" i="14"/>
  <c r="F84" i="14"/>
  <c r="F87" i="14" s="1"/>
  <c r="H48" i="14"/>
  <c r="H57" i="14" s="1"/>
  <c r="F84" i="15"/>
  <c r="F87" i="15" s="1"/>
  <c r="H48" i="15"/>
  <c r="H29" i="15"/>
  <c r="H57" i="15" l="1"/>
  <c r="H48" i="13"/>
  <c r="D47" i="3"/>
  <c r="E47" i="3"/>
  <c r="D47" i="2" l="1"/>
  <c r="D28" i="3"/>
  <c r="D28" i="2"/>
  <c r="D28" i="1"/>
  <c r="D28" i="13" l="1"/>
  <c r="F85" i="1"/>
  <c r="F18" i="13" l="1"/>
  <c r="F14" i="2" l="1"/>
  <c r="F85" i="2" l="1"/>
  <c r="E14" i="1" l="1"/>
  <c r="D14" i="3" l="1"/>
  <c r="D29" i="3" s="1"/>
  <c r="D48" i="3" s="1"/>
  <c r="D57" i="3" l="1"/>
  <c r="F18" i="1" l="1"/>
  <c r="B87" i="3" l="1"/>
  <c r="H72" i="3"/>
  <c r="H71" i="3"/>
  <c r="H70" i="3"/>
  <c r="H69" i="3"/>
  <c r="H68" i="3"/>
  <c r="H67" i="3"/>
  <c r="G47" i="3"/>
  <c r="F47" i="3"/>
  <c r="H39" i="3"/>
  <c r="H38" i="3"/>
  <c r="H37" i="3"/>
  <c r="H36" i="3"/>
  <c r="H35" i="3"/>
  <c r="H34" i="3"/>
  <c r="H33" i="3"/>
  <c r="H32" i="3"/>
  <c r="H31" i="3"/>
  <c r="H30" i="3"/>
  <c r="G28" i="3"/>
  <c r="F28" i="3"/>
  <c r="E28" i="3"/>
  <c r="H27" i="3"/>
  <c r="H26" i="3"/>
  <c r="H25" i="3"/>
  <c r="H24" i="3"/>
  <c r="H23" i="3"/>
  <c r="H22" i="3"/>
  <c r="H21" i="3"/>
  <c r="H20" i="3"/>
  <c r="H19" i="3"/>
  <c r="E14" i="3"/>
  <c r="E84" i="3" s="1"/>
  <c r="F91" i="3" l="1"/>
  <c r="F29" i="3"/>
  <c r="E29" i="3"/>
  <c r="E48" i="3" s="1"/>
  <c r="E57" i="3" s="1"/>
  <c r="G29" i="3"/>
  <c r="G48" i="3" s="1"/>
  <c r="G57" i="3" s="1"/>
  <c r="H47" i="3"/>
  <c r="H28" i="3"/>
  <c r="E87" i="3"/>
  <c r="H14" i="3"/>
  <c r="G91" i="3"/>
  <c r="D14" i="2"/>
  <c r="D29" i="2" s="1"/>
  <c r="D48" i="2" s="1"/>
  <c r="H91" i="3" l="1"/>
  <c r="F48" i="3"/>
  <c r="F57" i="3" s="1"/>
  <c r="H29" i="3"/>
  <c r="F87" i="3"/>
  <c r="B87" i="2"/>
  <c r="F18" i="2"/>
  <c r="F50" i="13" s="1"/>
  <c r="F52" i="13" s="1"/>
  <c r="H72" i="2"/>
  <c r="H71" i="2"/>
  <c r="H70" i="2"/>
  <c r="H69" i="2"/>
  <c r="H68" i="2"/>
  <c r="H67" i="2"/>
  <c r="G47" i="2"/>
  <c r="F47" i="2"/>
  <c r="E47" i="2"/>
  <c r="H39" i="2"/>
  <c r="H38" i="2"/>
  <c r="H37" i="2"/>
  <c r="H36" i="2"/>
  <c r="H35" i="2"/>
  <c r="H34" i="2"/>
  <c r="H33" i="2"/>
  <c r="H32" i="2"/>
  <c r="H31" i="2"/>
  <c r="H30" i="2"/>
  <c r="G28" i="2"/>
  <c r="F28" i="2"/>
  <c r="E28" i="2"/>
  <c r="H27" i="2"/>
  <c r="H26" i="2"/>
  <c r="H25" i="2"/>
  <c r="H24" i="2"/>
  <c r="H23" i="2"/>
  <c r="H22" i="2"/>
  <c r="H21" i="2"/>
  <c r="H20" i="2"/>
  <c r="H19" i="2"/>
  <c r="G14" i="2"/>
  <c r="G91" i="2" s="1"/>
  <c r="F91" i="2"/>
  <c r="E14" i="2"/>
  <c r="E14" i="13" s="1"/>
  <c r="H48" i="3" l="1"/>
  <c r="H57" i="3" s="1"/>
  <c r="E29" i="2"/>
  <c r="E84" i="2"/>
  <c r="E87" i="2" s="1"/>
  <c r="H91" i="2"/>
  <c r="H28" i="2"/>
  <c r="H47" i="2"/>
  <c r="F29" i="2"/>
  <c r="G29" i="2"/>
  <c r="G48" i="2" s="1"/>
  <c r="G57" i="2" s="1"/>
  <c r="H14" i="2"/>
  <c r="E48" i="2" l="1"/>
  <c r="E57" i="2" s="1"/>
  <c r="H29" i="2"/>
  <c r="F48" i="2"/>
  <c r="F57" i="2" s="1"/>
  <c r="F84" i="2"/>
  <c r="F87" i="2" s="1"/>
  <c r="D57" i="2"/>
  <c r="H48" i="2" l="1"/>
  <c r="H57" i="2" s="1"/>
  <c r="B87" i="1"/>
  <c r="H72" i="1"/>
  <c r="H71" i="1"/>
  <c r="H70" i="1"/>
  <c r="H69" i="1"/>
  <c r="H68" i="1"/>
  <c r="H67" i="1"/>
  <c r="G47" i="1"/>
  <c r="F47" i="1"/>
  <c r="E47" i="1"/>
  <c r="D47" i="1"/>
  <c r="H39" i="1"/>
  <c r="H38" i="1"/>
  <c r="H37" i="1"/>
  <c r="H36" i="1"/>
  <c r="H36" i="13" s="1"/>
  <c r="H35" i="1"/>
  <c r="H35" i="13" s="1"/>
  <c r="H34" i="1"/>
  <c r="H34" i="13" s="1"/>
  <c r="H33" i="1"/>
  <c r="H33" i="13" s="1"/>
  <c r="H32" i="1"/>
  <c r="H32" i="13" s="1"/>
  <c r="H31" i="1"/>
  <c r="H31" i="13" s="1"/>
  <c r="H30" i="1"/>
  <c r="H30" i="13" s="1"/>
  <c r="G28" i="1"/>
  <c r="F28" i="1"/>
  <c r="E28" i="1"/>
  <c r="E28" i="13" s="1"/>
  <c r="H27" i="1"/>
  <c r="H26" i="1"/>
  <c r="H25" i="1"/>
  <c r="H24" i="1"/>
  <c r="H24" i="13" s="1"/>
  <c r="H23" i="1"/>
  <c r="H22" i="1"/>
  <c r="H22" i="13" s="1"/>
  <c r="H21" i="1"/>
  <c r="H21" i="13" s="1"/>
  <c r="H20" i="1"/>
  <c r="H20" i="13" s="1"/>
  <c r="H19" i="1"/>
  <c r="H19" i="13" s="1"/>
  <c r="G14" i="1"/>
  <c r="G14" i="13" s="1"/>
  <c r="F14" i="1"/>
  <c r="F14" i="13" s="1"/>
  <c r="D14" i="1"/>
  <c r="D29" i="1" l="1"/>
  <c r="D29" i="13" s="1"/>
  <c r="D14" i="13"/>
  <c r="G91" i="1"/>
  <c r="F91" i="1"/>
  <c r="E84" i="1"/>
  <c r="H47" i="1"/>
  <c r="E29" i="1"/>
  <c r="E29" i="13" s="1"/>
  <c r="H28" i="1"/>
  <c r="H28" i="13" s="1"/>
  <c r="F29" i="1"/>
  <c r="F29" i="13" s="1"/>
  <c r="H91" i="1"/>
  <c r="G29" i="1"/>
  <c r="G29" i="13" s="1"/>
  <c r="H14" i="1"/>
  <c r="H14" i="13" s="1"/>
  <c r="G48" i="1" l="1"/>
  <c r="F48" i="1"/>
  <c r="E48" i="1"/>
  <c r="D48" i="1"/>
  <c r="H29" i="1"/>
  <c r="H29" i="13" s="1"/>
  <c r="E87" i="1"/>
  <c r="F84" i="1"/>
  <c r="F87" i="1" s="1"/>
  <c r="G57" i="1" l="1"/>
  <c r="G58" i="1" s="1"/>
  <c r="G58" i="2" s="1"/>
  <c r="F57" i="1"/>
  <c r="F58" i="1" s="1"/>
  <c r="F58" i="2" s="1"/>
  <c r="F58" i="3" s="1"/>
  <c r="E57" i="1"/>
  <c r="E58" i="1" s="1"/>
  <c r="E58" i="2" s="1"/>
  <c r="E58" i="3" s="1"/>
  <c r="D57" i="1"/>
  <c r="D58" i="1" s="1"/>
  <c r="D58" i="2" s="1"/>
  <c r="D58" i="3" s="1"/>
  <c r="H48" i="1"/>
  <c r="G58" i="3"/>
  <c r="E58" i="14" l="1"/>
  <c r="E58" i="15" s="1"/>
  <c r="E58" i="16" s="1"/>
  <c r="E58" i="17" s="1"/>
  <c r="E58" i="18" s="1"/>
  <c r="E58" i="19" s="1"/>
  <c r="E58" i="20" s="1"/>
  <c r="E58" i="21" s="1"/>
  <c r="E58" i="22" s="1"/>
  <c r="F58" i="14"/>
  <c r="F58" i="15" s="1"/>
  <c r="F58" i="16" s="1"/>
  <c r="F58" i="17" s="1"/>
  <c r="F58" i="18" s="1"/>
  <c r="F58" i="19" s="1"/>
  <c r="F58" i="20" s="1"/>
  <c r="F58" i="21" s="1"/>
  <c r="F58" i="22" s="1"/>
  <c r="G58" i="14"/>
  <c r="G58" i="15" s="1"/>
  <c r="G58" i="16" s="1"/>
  <c r="G58" i="17" s="1"/>
  <c r="G58" i="18" s="1"/>
  <c r="G58" i="19" s="1"/>
  <c r="G58" i="20" s="1"/>
  <c r="G58" i="21" s="1"/>
  <c r="G58" i="22" s="1"/>
  <c r="D58" i="14"/>
  <c r="D58" i="15" s="1"/>
  <c r="D58" i="16" s="1"/>
  <c r="D58" i="17" s="1"/>
  <c r="D58" i="18" s="1"/>
  <c r="D58" i="19" s="1"/>
  <c r="D58" i="20" s="1"/>
  <c r="D58" i="21" s="1"/>
  <c r="D58" i="22" s="1"/>
  <c r="H57" i="1"/>
  <c r="H58" i="1" s="1"/>
  <c r="H58" i="2" s="1"/>
  <c r="H58" i="3" s="1"/>
  <c r="H58" i="14" l="1"/>
  <c r="H58" i="15" s="1"/>
  <c r="H58" i="16" s="1"/>
  <c r="H58" i="17" s="1"/>
  <c r="H58" i="18" s="1"/>
  <c r="H58" i="19" s="1"/>
  <c r="H58" i="20" s="1"/>
  <c r="H58" i="21" s="1"/>
  <c r="H58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D80A8A29-F4F1-4212-807A-E916A5528EF9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60DABBE9-2A5B-4526-9B62-C0A06F869E7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D88C5DC0-977E-4508-BBD0-9D86622442F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9BEC9E93-D59D-4974-A5A6-A0FE037C8EFD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B3F90061-4AA0-40BE-966D-344C21B89704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08C6871-278B-4C64-8A09-DF4DF832834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B7262D6-7F7D-44B5-9DFB-98F0E7AE56F6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C7AC66C0-2194-4F1E-B5ED-41E61167AE8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90FD24-AEEC-4B84-A96B-8F91A9F4F93C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1832AE4-C0D8-489E-9D73-546862AAB38C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1CA9D78C-45D1-4AFF-8477-41C7F7A54138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2245AD5-4D2D-4254-99ED-8631A005E27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42C2DA2A-C32F-4F43-A683-BF767FAD039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1BFD8EF-4010-41AC-918A-5653F1541D17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73990AFE-9414-464C-A31A-CB5464622021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EE24C26E-9352-4040-945A-3272DA06D4F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B4D8EFE-5BD5-4F49-93E7-3109DAEE48F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498CB0CE-8BBB-40CC-9F8C-7A6D25152CC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6DEC05E-984F-43C4-9D2E-74F06BB79CEE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E758FF1E-B6CC-4519-88DE-F7F557D13FC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8D3C4F-D3A2-41FD-93BC-BD0C26E0741D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8EFCE334-55B3-4A16-A141-F623B06961DA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738790-5D97-498B-B2AC-544A267138A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2E8F80A4-641F-42DF-ACE5-C4223F852009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1EF7DE4-4AFC-456B-82F2-5E4DA9C5EB8B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35FF6D-CD6D-4CBF-A3B2-B9CC69772C8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8572A1D-AF07-4659-A1F0-E315AF90C26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<sst xmlns="http://schemas.openxmlformats.org/spreadsheetml/2006/main" count="1741" uniqueCount="146">
  <si>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</si>
  <si>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</si>
  <si>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</si>
  <si>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</si>
  <si>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</si>
  <si>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</si>
  <si>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</si>
  <si>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</si>
  <si>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</si>
  <si>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</si>
  <si>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</si>
  <si>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</si>
  <si>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</si>
  <si>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</si>
  <si>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</si>
  <si>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</si>
  <si>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</si>
  <si>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</si>
  <si>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</si>
  <si>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</si>
  <si>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</si>
  <si>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</si>
  <si>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</si>
  <si>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</si>
  <si>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</si>
  <si>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</si>
  <si>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</si>
  <si>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</si>
  <si>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</si>
  <si>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</si>
  <si>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</si>
  <si>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</si>
  <si>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</si>
  <si>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</si>
  <si>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</si>
  <si>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</si>
  <si>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</si>
  <si>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</si>
  <si>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</si>
  <si>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</si>
  <si>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</si>
  <si>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</si>
  <si>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</si>
  <si>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</si>
  <si>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</si>
  <si>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</si>
  <si>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</si>
  <si>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</si>
  <si>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</si>
  <si>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</si>
  <si>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</si>
  <si>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</si>
  <si>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</si>
  <si>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</si>
  <si>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</si>
  <si>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</si>
  <si>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</si>
  <si>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</si>
  <si>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</si>
  <si>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</si>
  <si>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</si>
  <si>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</si>
  <si>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</si>
  <si>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</si>
  <si>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</si>
  <si>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</si>
  <si>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</si>
  <si>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</si>
  <si>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</si>
  <si>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</si>
  <si>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</si>
  <si>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</si>
  <si>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</si>
  <si>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</si>
  <si>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</si>
  <si>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</si>
  <si>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</si>
  <si>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</si>
  <si>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</si>
  <si>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</si>
  <si>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</si>
  <si>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</si>
  <si>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</si>
  <si>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</si>
  <si>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</si>
  <si>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</si>
  <si>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</si>
  <si>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</si>
  <si>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</si>
  <si>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</si>
  <si>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</si>
  <si>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</si>
  <si>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</si>
  <si>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</si>
  <si>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</si>
  <si>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</si>
  <si>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</si>
  <si>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</si>
  <si>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</si>
  <si>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</si>
  <si>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</si>
  <si>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</si>
  <si>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</si>
  <si>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</si>
  <si>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</si>
  <si>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</si>
  <si>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</si>
  <si>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</si>
  <si>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</si>
  <si>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</si>
  <si>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</si>
  <si>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</si>
  <si>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</si>
  <si>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</si>
  <si>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</si>
  <si>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</si>
  <si>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</si>
  <si>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</si>
  <si>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</si>
  <si>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</si>
  <si>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</si>
  <si>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</si>
  <si>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</si>
  <si>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</si>
  <si>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</si>
  <si>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</si>
  <si>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</si>
  <si>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</si>
  <si>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</si>
  <si>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</si>
  <si>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</si>
  <si>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</si>
  <si>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</si>
  <si>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</si>
  <si>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</si>
  <si>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</si>
  <si>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</si>
  <si>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</si>
  <si>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</si>
  <si>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</si>
  <si>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</si>
  <si>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</si>
  <si>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</si>
  <si>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</si>
  <si>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</si>
  <si>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>Mark Burghart, Secretary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</si>
</sst>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;\(0\)"/>
    <numFmt numFmtId="165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sz val="10"/>
      <color rgb="FF0070C0"/>
      <name val="Geneva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2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3" fontId="2" fillId="1" borderId="13" xfId="0" applyNumberFormat="1" applyFont="1" applyFill="1" applyBorder="1" applyAlignment="1">
      <alignment horizontal="left"/>
    </xf>
    <xf numFmtId="3" fontId="2" fillId="1" borderId="1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1" borderId="0" xfId="0" applyNumberFormat="1" applyFont="1" applyFill="1" applyAlignment="1">
      <alignment horizontal="left"/>
    </xf>
    <xf numFmtId="3" fontId="2" fillId="1" borderId="3" xfId="0" applyNumberFormat="1" applyFont="1" applyFill="1" applyBorder="1" applyAlignment="1">
      <alignment horizontal="left"/>
    </xf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9" fontId="2" fillId="0" borderId="11" xfId="2" applyFont="1" applyBorder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12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3" fontId="5" fillId="0" borderId="11" xfId="1" applyNumberFormat="1" applyFont="1" applyFill="1" applyBorder="1"/>
    <xf numFmtId="165" fontId="2" fillId="0" borderId="3" xfId="0" applyNumberFormat="1" applyFont="1" applyBorder="1" applyAlignment="1">
      <alignment horizontal="center" vertical="center"/>
    </xf>
    <xf numFmtId="3" fontId="5" fillId="0" borderId="0" xfId="1" applyNumberFormat="1" applyFont="1" applyFill="1" applyBorder="1" applyAlignment="1"/>
    <xf numFmtId="3" fontId="5" fillId="0" borderId="3" xfId="1" applyNumberFormat="1" applyFont="1" applyFill="1" applyBorder="1" applyAlignment="1"/>
    <xf numFmtId="3" fontId="2" fillId="0" borderId="0" xfId="1" applyNumberFormat="1" applyFont="1" applyFill="1" applyBorder="1" applyAlignment="1"/>
    <xf numFmtId="3" fontId="2" fillId="0" borderId="3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4" xfId="1" applyNumberFormat="1" applyFont="1" applyFill="1" applyBorder="1" applyAlignment="1"/>
    <xf numFmtId="3" fontId="2" fillId="0" borderId="5" xfId="1" applyNumberFormat="1" applyFont="1" applyFill="1" applyBorder="1" applyAlignment="1"/>
    <xf numFmtId="3" fontId="2" fillId="0" borderId="13" xfId="0" applyNumberFormat="1" applyFont="1" applyBorder="1" applyAlignment="1">
      <alignment horizontal="left"/>
    </xf>
    <xf numFmtId="3" fontId="2" fillId="0" borderId="12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3" fontId="2" fillId="0" borderId="1" xfId="1" applyNumberFormat="1" applyFont="1" applyFill="1" applyBorder="1"/>
    <xf numFmtId="3" fontId="2" fillId="0" borderId="11" xfId="1" applyNumberFormat="1" applyFont="1" applyFill="1" applyBorder="1"/>
    <xf numFmtId="3" fontId="2" fillId="0" borderId="10" xfId="1" applyNumberFormat="1" applyFont="1" applyFill="1" applyBorder="1" applyAlignment="1"/>
    <xf numFmtId="3" fontId="4" fillId="0" borderId="10" xfId="1" applyNumberFormat="1" applyFont="1" applyFill="1" applyBorder="1" applyAlignment="1"/>
    <xf numFmtId="3" fontId="2" fillId="0" borderId="1" xfId="1" applyNumberFormat="1" applyFont="1" applyFill="1" applyBorder="1" applyAlignment="1">
      <alignment horizontal="center"/>
    </xf>
    <xf numFmtId="3" fontId="2" fillId="0" borderId="14" xfId="1" applyNumberFormat="1" applyFont="1" applyFill="1" applyBorder="1" applyAlignment="1">
      <alignment horizontal="center"/>
    </xf>
    <xf numFmtId="9" fontId="2" fillId="0" borderId="11" xfId="2" applyFont="1" applyFill="1" applyBorder="1"/>
    <xf numFmtId="3" fontId="5" fillId="0" borderId="12" xfId="0" applyNumberFormat="1" applyFont="1" applyBorder="1"/>
    <xf numFmtId="3" fontId="0" fillId="0" borderId="0" xfId="0" applyNumberFormat="1"/>
    <xf numFmtId="3" fontId="11" fillId="0" borderId="12" xfId="0" applyNumberFormat="1" applyFont="1" applyBorder="1"/>
    <xf numFmtId="0" fontId="2" fillId="2" borderId="4" xfId="0" applyFont="1" applyFill="1" applyBorder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124"/>
  <sheetViews>
    <sheetView tabSelected="1" zoomScale="90" zoomScaleNormal="9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F85" sqref="F8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122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138">
        <f>D15+D21+D22</f>
        <v>8300354</v>
      </c>
      <c r="E14" s="142">
        <f>E15+E21+E22</f>
        <v>96252060</v>
      </c>
      <c r="F14" s="138">
        <f>(F16-F17)/0.26</f>
        <v>35501138.461538464</v>
      </c>
      <c r="G14" s="139">
        <f>(G16-G17)/0.23</f>
        <v>1008065.2173913043</v>
      </c>
      <c r="H14" s="37">
        <f t="shared" ref="H14:H27" si="0">SUM(D14:G14)</f>
        <v>141061617.67892978</v>
      </c>
    </row>
    <row r="15" spans="1:8" outlineLevel="1">
      <c r="A15" s="23"/>
      <c r="B15" s="38" t="s">
        <v>25</v>
      </c>
      <c r="C15" s="161"/>
      <c r="D15" s="136">
        <v>7988772</v>
      </c>
      <c r="E15" s="137">
        <v>96172650</v>
      </c>
      <c r="F15" s="138"/>
      <c r="G15" s="139"/>
      <c r="H15" s="37"/>
    </row>
    <row r="16" spans="1:8" outlineLevel="1">
      <c r="A16" s="23"/>
      <c r="B16" s="38" t="s">
        <v>26</v>
      </c>
      <c r="C16" s="161"/>
      <c r="D16" s="136"/>
      <c r="E16" s="137"/>
      <c r="F16" s="136">
        <v>10702621</v>
      </c>
      <c r="G16" s="137">
        <v>231855</v>
      </c>
      <c r="H16" s="37"/>
    </row>
    <row r="17" spans="1:8" outlineLevel="1">
      <c r="A17" s="23"/>
      <c r="B17" s="38" t="s">
        <v>27</v>
      </c>
      <c r="C17" s="161"/>
      <c r="D17" s="136"/>
      <c r="E17" s="137"/>
      <c r="F17" s="136">
        <v>1472325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140"/>
      <c r="E18" s="141"/>
      <c r="F18" s="140">
        <f>F85</f>
        <v>0</v>
      </c>
      <c r="G18" s="141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191396</v>
      </c>
      <c r="E19" s="109">
        <v>2242227</v>
      </c>
      <c r="F19" s="56"/>
      <c r="G19" s="57"/>
      <c r="H19" s="37">
        <f t="shared" si="0"/>
        <v>2433623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7052</v>
      </c>
      <c r="F20" s="56"/>
      <c r="G20" s="57"/>
      <c r="H20" s="37">
        <f t="shared" si="0"/>
        <v>7052</v>
      </c>
    </row>
    <row r="21" spans="1:8">
      <c r="A21" s="5" t="s">
        <v>34</v>
      </c>
      <c r="B21" s="45" t="s">
        <v>35</v>
      </c>
      <c r="C21" s="31">
        <v>23</v>
      </c>
      <c r="D21" s="108">
        <v>50236</v>
      </c>
      <c r="E21" s="109">
        <v>79410</v>
      </c>
      <c r="F21" s="51"/>
      <c r="G21" s="52"/>
      <c r="H21" s="53">
        <f t="shared" si="0"/>
        <v>129646</v>
      </c>
    </row>
    <row r="22" spans="1:8">
      <c r="A22" s="5"/>
      <c r="B22" s="54" t="s">
        <v>36</v>
      </c>
      <c r="C22" s="48">
        <v>24</v>
      </c>
      <c r="D22" s="110">
        <v>261346</v>
      </c>
      <c r="E22" s="111">
        <v>0</v>
      </c>
      <c r="F22" s="49"/>
      <c r="G22" s="50"/>
      <c r="H22" s="37">
        <f t="shared" si="0"/>
        <v>261346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4303.166666666667</v>
      </c>
      <c r="E24" s="111"/>
      <c r="F24" s="49"/>
      <c r="G24" s="50"/>
      <c r="H24" s="37">
        <f t="shared" si="0"/>
        <v>4303.166666666667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498674.83333333331</v>
      </c>
      <c r="E28" s="53">
        <f>SUM(E19:E23)-E24</f>
        <v>2328689</v>
      </c>
      <c r="F28" s="53">
        <f>SUM(F19:F23)-F24</f>
        <v>0</v>
      </c>
      <c r="G28" s="53">
        <f>SUM(G19:G23)-G24</f>
        <v>0</v>
      </c>
      <c r="H28" s="50">
        <f>SUM(H19:H23)-H24</f>
        <v>2827363.8333333335</v>
      </c>
    </row>
    <row r="29" spans="1:8">
      <c r="A29" s="61" t="s">
        <v>43</v>
      </c>
      <c r="B29" s="62"/>
      <c r="C29" s="48">
        <v>40</v>
      </c>
      <c r="D29" s="49">
        <f>D14-D28</f>
        <v>7801679.166666667</v>
      </c>
      <c r="E29" s="63">
        <f>E14-E28</f>
        <v>93923371</v>
      </c>
      <c r="F29" s="50">
        <f>F14+F18-F28</f>
        <v>35501138.461538464</v>
      </c>
      <c r="G29" s="49">
        <f>G14-G28</f>
        <v>1008065.2173913043</v>
      </c>
      <c r="H29" s="50">
        <f>H14-H28</f>
        <v>138234253.84559643</v>
      </c>
    </row>
    <row r="30" spans="1:8">
      <c r="A30" s="23" t="s">
        <v>44</v>
      </c>
      <c r="B30" s="45" t="s">
        <v>45</v>
      </c>
      <c r="C30" s="33">
        <v>51</v>
      </c>
      <c r="D30" s="112">
        <v>22382</v>
      </c>
      <c r="E30" s="113">
        <v>18787</v>
      </c>
      <c r="F30" s="143"/>
      <c r="G30" s="144"/>
      <c r="H30" s="37">
        <f t="shared" ref="H30:H39" si="1">SUM(D30:G30)</f>
        <v>41169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145"/>
      <c r="G31" s="146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143"/>
      <c r="G32" s="144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145"/>
      <c r="G33" s="146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143"/>
      <c r="G34" s="144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145"/>
      <c r="G35" s="146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11235</v>
      </c>
      <c r="E36" s="111">
        <v>60211</v>
      </c>
      <c r="F36" s="143"/>
      <c r="G36" s="144"/>
      <c r="H36" s="37">
        <f t="shared" si="1"/>
        <v>71446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33617</v>
      </c>
      <c r="E47" s="50">
        <f>SUM(E30:E41)</f>
        <v>78998</v>
      </c>
      <c r="F47" s="49">
        <f>SUM(F30:F41)</f>
        <v>0</v>
      </c>
      <c r="G47" s="50">
        <f>SUM(G30:G41)</f>
        <v>0</v>
      </c>
      <c r="H47" s="37">
        <f>SUM(H30:H41)</f>
        <v>112615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7768062.166666667</v>
      </c>
      <c r="E48" s="50">
        <f>E29-E47</f>
        <v>93844373</v>
      </c>
      <c r="F48" s="49">
        <f>F29-F47</f>
        <v>35501138.461538464</v>
      </c>
      <c r="G48" s="50">
        <f>G29-G47</f>
        <v>1008065.2173913043</v>
      </c>
      <c r="H48" s="37">
        <f>SUM(D48:G48)</f>
        <v>138121638.84559643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7768062.166666667</v>
      </c>
      <c r="E57" s="59">
        <f>SUM(E48:E56)</f>
        <v>93844373</v>
      </c>
      <c r="F57" s="58">
        <f>SUM(F48:F56)</f>
        <v>35501138.461538464</v>
      </c>
      <c r="G57" s="59">
        <f>SUM(G48:G56)</f>
        <v>1008065.2173913043</v>
      </c>
      <c r="H57" s="69">
        <f>SUM(H48:H56)</f>
        <v>138121638.84559643</v>
      </c>
    </row>
    <row r="58" spans="1:8">
      <c r="A58" s="75"/>
      <c r="B58" s="76" t="s">
        <v>75</v>
      </c>
      <c r="C58" s="33"/>
      <c r="D58" s="58">
        <f>D57</f>
        <v>7768062.166666667</v>
      </c>
      <c r="E58" s="60">
        <f>E57</f>
        <v>93844373</v>
      </c>
      <c r="F58" s="59">
        <f>F57</f>
        <v>35501138.461538464</v>
      </c>
      <c r="G58" s="69">
        <f>G57</f>
        <v>1008065.2173913043</v>
      </c>
      <c r="H58" s="50">
        <f>H57</f>
        <v>138121638.84559643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January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147">
        <f>D14+E14</f>
        <v>104552414</v>
      </c>
      <c r="F84" s="148">
        <f>(+F28+F29+G29)-(F85-F86)</f>
        <v>36509203.678929769</v>
      </c>
      <c r="G84" s="8"/>
      <c r="H84" s="97"/>
    </row>
    <row r="85" spans="1:8">
      <c r="A85" s="5"/>
      <c r="B85" s="6" t="s">
        <v>102</v>
      </c>
      <c r="C85" s="8"/>
      <c r="D85" s="8"/>
      <c r="E85" s="147"/>
      <c r="F85" s="148">
        <f>0/0.26</f>
        <v>0</v>
      </c>
      <c r="G85" s="8"/>
      <c r="H85" s="149"/>
    </row>
    <row r="86" spans="1:8">
      <c r="A86" s="5"/>
      <c r="B86" s="6" t="s">
        <v>103</v>
      </c>
      <c r="C86" s="8"/>
      <c r="D86" s="8"/>
      <c r="E86" s="147"/>
      <c r="F86" s="148"/>
      <c r="G86" s="8"/>
      <c r="H86" s="150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7">
        <f>(E84+E85)-E86</f>
        <v>104552414</v>
      </c>
      <c r="F87" s="148">
        <f>(F84+F85)-F86</f>
        <v>36509203.678929769</v>
      </c>
      <c r="G87" s="8"/>
      <c r="H87" s="149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51">
        <f>F14</f>
        <v>35501138.461538464</v>
      </c>
      <c r="G91" s="151">
        <f>G14</f>
        <v>1008065.2173913043</v>
      </c>
      <c r="H91" s="152">
        <f>F91+G91</f>
        <v>36509203.678929769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147"/>
      <c r="F99" s="153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H124"/>
  <sheetViews>
    <sheetView zoomScale="90" zoomScaleNormal="90"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D36" sqref="D36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138">
        <f>D15+D21+D22</f>
        <v>8073698</v>
      </c>
      <c r="E14" s="142">
        <f>E15+E21+E22</f>
        <v>92145122</v>
      </c>
      <c r="F14" s="138">
        <f>(F16-F17)/0.26</f>
        <v>34578461.538461536</v>
      </c>
      <c r="G14" s="139">
        <f>(G16-G17)/0.23</f>
        <v>935334.78260869556</v>
      </c>
      <c r="H14" s="37">
        <f t="shared" ref="H14:H27" si="0">SUM(D14:G14)</f>
        <v>135732616.32107022</v>
      </c>
    </row>
    <row r="15" spans="1:8" outlineLevel="1">
      <c r="A15" s="23"/>
      <c r="B15" s="38" t="s">
        <v>25</v>
      </c>
      <c r="C15" s="161"/>
      <c r="D15" s="136">
        <v>7583154</v>
      </c>
      <c r="E15" s="137">
        <v>91968737</v>
      </c>
      <c r="F15" s="138"/>
      <c r="G15" s="139"/>
      <c r="H15" s="37"/>
    </row>
    <row r="16" spans="1:8" outlineLevel="1">
      <c r="A16" s="23"/>
      <c r="B16" s="38" t="s">
        <v>26</v>
      </c>
      <c r="C16" s="161"/>
      <c r="D16" s="136"/>
      <c r="E16" s="137"/>
      <c r="F16" s="136">
        <v>10158777</v>
      </c>
      <c r="G16" s="137">
        <v>215127</v>
      </c>
      <c r="H16" s="37"/>
    </row>
    <row r="17" spans="1:8" outlineLevel="1">
      <c r="A17" s="23"/>
      <c r="B17" s="38" t="s">
        <v>27</v>
      </c>
      <c r="C17" s="161"/>
      <c r="D17" s="136"/>
      <c r="E17" s="137"/>
      <c r="F17" s="136">
        <v>1168377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140"/>
      <c r="E18" s="141"/>
      <c r="F18" s="140">
        <f>F85</f>
        <v>0</v>
      </c>
      <c r="G18" s="141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180904</v>
      </c>
      <c r="E19" s="109">
        <v>2147943</v>
      </c>
      <c r="F19" s="56"/>
      <c r="G19" s="57"/>
      <c r="H19" s="37">
        <f t="shared" si="0"/>
        <v>2328847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56"/>
      <c r="G20" s="5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49080</v>
      </c>
      <c r="E21" s="109">
        <v>176385</v>
      </c>
      <c r="F21" s="51"/>
      <c r="G21" s="52"/>
      <c r="H21" s="53">
        <f t="shared" si="0"/>
        <v>225465</v>
      </c>
    </row>
    <row r="22" spans="1:8">
      <c r="A22" s="5"/>
      <c r="B22" s="54" t="s">
        <v>36</v>
      </c>
      <c r="C22" s="48">
        <v>24</v>
      </c>
      <c r="D22" s="110">
        <v>441464</v>
      </c>
      <c r="E22" s="111">
        <v>0</v>
      </c>
      <c r="F22" s="49"/>
      <c r="G22" s="50"/>
      <c r="H22" s="37">
        <f t="shared" si="0"/>
        <v>441464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54">
        <v>200740.25</v>
      </c>
      <c r="E24" s="111"/>
      <c r="F24" s="49"/>
      <c r="G24" s="50"/>
      <c r="H24" s="37">
        <f t="shared" si="0"/>
        <v>200740.25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470707.75</v>
      </c>
      <c r="E28" s="53">
        <f>SUM(E19:E23)-E24</f>
        <v>2324328</v>
      </c>
      <c r="F28" s="53">
        <f>SUM(F19:F23)-F24</f>
        <v>0</v>
      </c>
      <c r="G28" s="53">
        <f>SUM(G19:G23)-G24</f>
        <v>0</v>
      </c>
      <c r="H28" s="50">
        <f>SUM(H19:H23)-H24</f>
        <v>2795035.75</v>
      </c>
    </row>
    <row r="29" spans="1:8">
      <c r="A29" s="61" t="s">
        <v>43</v>
      </c>
      <c r="B29" s="62"/>
      <c r="C29" s="48">
        <v>40</v>
      </c>
      <c r="D29" s="49">
        <f>D14-D28</f>
        <v>7602990.25</v>
      </c>
      <c r="E29" s="63">
        <f>E14-E28</f>
        <v>89820794</v>
      </c>
      <c r="F29" s="50">
        <f>F14+F18-F28</f>
        <v>34578461.538461536</v>
      </c>
      <c r="G29" s="49">
        <f>G14-G28</f>
        <v>935334.78260869556</v>
      </c>
      <c r="H29" s="50">
        <f>H14-H28</f>
        <v>132937580.57107022</v>
      </c>
    </row>
    <row r="30" spans="1:8">
      <c r="A30" s="23" t="s">
        <v>44</v>
      </c>
      <c r="B30" s="45" t="s">
        <v>45</v>
      </c>
      <c r="C30" s="33">
        <v>51</v>
      </c>
      <c r="D30" s="112">
        <v>33742</v>
      </c>
      <c r="E30" s="113">
        <v>40422</v>
      </c>
      <c r="F30" s="143"/>
      <c r="G30" s="144"/>
      <c r="H30" s="37">
        <f t="shared" ref="H30:H39" si="1">SUM(D30:G30)</f>
        <v>74164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145"/>
      <c r="G31" s="146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143"/>
      <c r="G32" s="144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145"/>
      <c r="G33" s="146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143"/>
      <c r="G34" s="144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145"/>
      <c r="G35" s="146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16925</v>
      </c>
      <c r="E36" s="111">
        <v>10230</v>
      </c>
      <c r="F36" s="143"/>
      <c r="G36" s="144"/>
      <c r="H36" s="37">
        <f t="shared" si="1"/>
        <v>27155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50667</v>
      </c>
      <c r="E47" s="50">
        <f>SUM(E30:E41)</f>
        <v>50652</v>
      </c>
      <c r="F47" s="49">
        <f>SUM(F30:F41)</f>
        <v>0</v>
      </c>
      <c r="G47" s="50">
        <f>SUM(G30:G41)</f>
        <v>0</v>
      </c>
      <c r="H47" s="37">
        <f>SUM(H30:H41)</f>
        <v>101319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7552323.25</v>
      </c>
      <c r="E48" s="50">
        <f>E29-E47</f>
        <v>89770142</v>
      </c>
      <c r="F48" s="49">
        <f>F29-F47</f>
        <v>34578461.538461536</v>
      </c>
      <c r="G48" s="50">
        <f>G29-G47</f>
        <v>935334.78260869556</v>
      </c>
      <c r="H48" s="37">
        <f>SUM(D48:G48)</f>
        <v>132836261.57107024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7552323.25</v>
      </c>
      <c r="E57" s="59">
        <f>SUM(E48:E56)</f>
        <v>89770142</v>
      </c>
      <c r="F57" s="58">
        <f>SUM(F48:F56)</f>
        <v>34578461.538461536</v>
      </c>
      <c r="G57" s="59">
        <f>SUM(G48:G56)</f>
        <v>935334.78260869556</v>
      </c>
      <c r="H57" s="69">
        <f>SUM(H48:H56)</f>
        <v>132836261.57107024</v>
      </c>
    </row>
    <row r="58" spans="1:8">
      <c r="A58" s="75"/>
      <c r="B58" s="76" t="s">
        <v>75</v>
      </c>
      <c r="C58" s="33"/>
      <c r="D58" s="58">
        <f>D57+'Jan23'!D58</f>
        <v>15320385.416666668</v>
      </c>
      <c r="E58" s="50">
        <f>E57+'Jan23'!E58</f>
        <v>183614515</v>
      </c>
      <c r="F58" s="50">
        <f>F57+'Jan23'!F58</f>
        <v>70079600</v>
      </c>
      <c r="G58" s="50">
        <f>G57+'Jan23'!G58</f>
        <v>1943400</v>
      </c>
      <c r="H58" s="50">
        <f>H57+'Jan23'!H58</f>
        <v>270957900.41666669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February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147">
        <f>D14+E14</f>
        <v>100218820</v>
      </c>
      <c r="F84" s="148">
        <f>(+F28+F29+G29)-(F85-F86)</f>
        <v>35513796.321070231</v>
      </c>
      <c r="G84" s="8"/>
      <c r="H84" s="97"/>
    </row>
    <row r="85" spans="1:8">
      <c r="A85" s="5"/>
      <c r="B85" s="6" t="s">
        <v>102</v>
      </c>
      <c r="C85" s="8"/>
      <c r="D85" s="8"/>
      <c r="E85" s="147"/>
      <c r="F85" s="134">
        <f>0/0.26</f>
        <v>0</v>
      </c>
      <c r="G85" s="8"/>
      <c r="H85" s="149"/>
    </row>
    <row r="86" spans="1:8">
      <c r="A86" s="5"/>
      <c r="B86" s="6" t="s">
        <v>103</v>
      </c>
      <c r="C86" s="8"/>
      <c r="D86" s="8"/>
      <c r="E86" s="147"/>
      <c r="F86" s="148"/>
      <c r="G86" s="8"/>
      <c r="H86" s="150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7">
        <f>(E84+E85)-E86</f>
        <v>100218820</v>
      </c>
      <c r="F87" s="148">
        <f>(F84+F85)-F86</f>
        <v>35513796.321070231</v>
      </c>
      <c r="G87" s="8"/>
      <c r="H87" s="149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51">
        <f>F14</f>
        <v>34578461.538461536</v>
      </c>
      <c r="G91" s="151">
        <f>G14</f>
        <v>935334.78260869556</v>
      </c>
      <c r="H91" s="152">
        <f>F91+G91</f>
        <v>35513796.321070231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147"/>
      <c r="F99" s="153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124"/>
  <sheetViews>
    <sheetView zoomScaleNormal="100"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J18" sqref="J1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10" max="10" width="10.140625" bestFit="1" customWidth="1"/>
  </cols>
  <sheetData>
    <row r="1" spans="1:10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10">
      <c r="A2" s="5"/>
      <c r="B2" s="6"/>
      <c r="C2" s="7"/>
      <c r="D2" s="8"/>
      <c r="E2" s="8"/>
      <c r="F2" s="8"/>
      <c r="G2" s="6"/>
      <c r="H2" s="9" t="s">
        <v>2</v>
      </c>
    </row>
    <row r="3" spans="1:10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10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10">
      <c r="A5" s="5"/>
      <c r="B5" s="6"/>
      <c r="C5" s="7"/>
      <c r="D5" s="8"/>
      <c r="E5" s="14" t="s">
        <v>7</v>
      </c>
      <c r="F5" s="8"/>
      <c r="G5" s="11"/>
      <c r="H5" s="15">
        <v>2023</v>
      </c>
    </row>
    <row r="6" spans="1:10">
      <c r="A6" s="16"/>
      <c r="B6" s="6"/>
      <c r="C6" s="11"/>
      <c r="D6" s="17"/>
      <c r="E6" s="17"/>
      <c r="F6" s="17"/>
      <c r="G6" s="6"/>
      <c r="H6" s="18" t="s">
        <v>8</v>
      </c>
    </row>
    <row r="7" spans="1:10">
      <c r="A7" s="19" t="s">
        <v>9</v>
      </c>
      <c r="B7" s="6"/>
      <c r="C7" s="11"/>
      <c r="D7" s="17"/>
      <c r="E7" s="17"/>
      <c r="F7" s="17"/>
      <c r="G7" s="6"/>
      <c r="H7" s="20" t="s">
        <v>129</v>
      </c>
    </row>
    <row r="8" spans="1:10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10">
      <c r="A9" s="22"/>
      <c r="B9" s="6"/>
      <c r="C9" s="11"/>
      <c r="D9" s="17"/>
      <c r="E9" s="11"/>
      <c r="F9" s="17"/>
      <c r="G9" s="6"/>
      <c r="H9" s="9" t="s">
        <v>11</v>
      </c>
    </row>
    <row r="10" spans="1:10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10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10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10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10" ht="14.25" customHeight="1">
      <c r="A14" s="23" t="s">
        <v>23</v>
      </c>
      <c r="B14" s="6" t="s">
        <v>24</v>
      </c>
      <c r="C14" s="160">
        <v>1</v>
      </c>
      <c r="D14" s="138">
        <f>D15+D21+D22</f>
        <v>9607803</v>
      </c>
      <c r="E14" s="142">
        <f>E15+E21+E22</f>
        <v>103414959</v>
      </c>
      <c r="F14" s="138">
        <f>(F16-F17)/0.26</f>
        <v>38574796.153846152</v>
      </c>
      <c r="G14" s="139">
        <f>(G16-G17)/0.23</f>
        <v>817017.39130434778</v>
      </c>
      <c r="H14" s="37">
        <f t="shared" ref="H14:H27" si="0">SUM(D14:G14)</f>
        <v>152414575.54515049</v>
      </c>
    </row>
    <row r="15" spans="1:10" outlineLevel="1">
      <c r="A15" s="23"/>
      <c r="B15" s="38" t="s">
        <v>25</v>
      </c>
      <c r="C15" s="161"/>
      <c r="D15" s="136">
        <v>9127734</v>
      </c>
      <c r="E15" s="137">
        <v>103272039</v>
      </c>
      <c r="F15" s="138"/>
      <c r="G15" s="139"/>
      <c r="H15" s="37"/>
      <c r="J15" s="155"/>
    </row>
    <row r="16" spans="1:10" outlineLevel="1">
      <c r="A16" s="23"/>
      <c r="B16" s="38" t="s">
        <v>26</v>
      </c>
      <c r="C16" s="161"/>
      <c r="D16" s="136"/>
      <c r="E16" s="137"/>
      <c r="F16" s="136">
        <v>10190447</v>
      </c>
      <c r="G16" s="137">
        <v>187914</v>
      </c>
      <c r="H16" s="37"/>
    </row>
    <row r="17" spans="1:8" outlineLevel="1">
      <c r="A17" s="23"/>
      <c r="B17" s="38" t="s">
        <v>27</v>
      </c>
      <c r="C17" s="161"/>
      <c r="D17" s="136"/>
      <c r="E17" s="137"/>
      <c r="F17" s="136">
        <v>161000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140"/>
      <c r="E18" s="141"/>
      <c r="F18" s="140">
        <f>F85</f>
        <v>7494873.076923077</v>
      </c>
      <c r="G18" s="141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217714</v>
      </c>
      <c r="E19" s="109">
        <v>2415897</v>
      </c>
      <c r="F19" s="56"/>
      <c r="G19" s="57"/>
      <c r="H19" s="37">
        <f t="shared" si="0"/>
        <v>2633611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56"/>
      <c r="G20" s="5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53766</v>
      </c>
      <c r="E21" s="109">
        <v>142920</v>
      </c>
      <c r="F21" s="51"/>
      <c r="G21" s="52"/>
      <c r="H21" s="53">
        <f t="shared" si="0"/>
        <v>196686</v>
      </c>
    </row>
    <row r="22" spans="1:8">
      <c r="A22" s="5"/>
      <c r="B22" s="54" t="s">
        <v>36</v>
      </c>
      <c r="C22" s="48">
        <v>24</v>
      </c>
      <c r="D22" s="110">
        <v>426303</v>
      </c>
      <c r="E22" s="111">
        <v>0</v>
      </c>
      <c r="F22" s="49"/>
      <c r="G22" s="50"/>
      <c r="H22" s="37">
        <f t="shared" si="0"/>
        <v>426303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56">
        <v>15942.624999999991</v>
      </c>
      <c r="E24" s="111"/>
      <c r="F24" s="49"/>
      <c r="G24" s="50"/>
      <c r="H24" s="37">
        <f t="shared" si="0"/>
        <v>15942.624999999991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681840.375</v>
      </c>
      <c r="E28" s="53">
        <f>SUM(E19:E23)-E24</f>
        <v>2558817</v>
      </c>
      <c r="F28" s="53">
        <f>SUM(F19:F23)-F24</f>
        <v>0</v>
      </c>
      <c r="G28" s="53">
        <f>SUM(G19:G23)-G24</f>
        <v>0</v>
      </c>
      <c r="H28" s="50">
        <f>SUM(H19:H23)-H24</f>
        <v>3240657.375</v>
      </c>
    </row>
    <row r="29" spans="1:8">
      <c r="A29" s="61" t="s">
        <v>43</v>
      </c>
      <c r="B29" s="62"/>
      <c r="C29" s="48">
        <v>40</v>
      </c>
      <c r="D29" s="49">
        <f>D14-D28</f>
        <v>8925962.625</v>
      </c>
      <c r="E29" s="63">
        <f>E14-E28</f>
        <v>100856142</v>
      </c>
      <c r="F29" s="50">
        <f>F14+F18-F28</f>
        <v>46069669.230769232</v>
      </c>
      <c r="G29" s="49">
        <f>G14-G28</f>
        <v>817017.39130434778</v>
      </c>
      <c r="H29" s="50">
        <f>H14-H28</f>
        <v>149173918.17015049</v>
      </c>
    </row>
    <row r="30" spans="1:8">
      <c r="A30" s="23" t="s">
        <v>44</v>
      </c>
      <c r="B30" s="45" t="s">
        <v>45</v>
      </c>
      <c r="C30" s="33">
        <v>51</v>
      </c>
      <c r="D30" s="112">
        <v>18095</v>
      </c>
      <c r="E30" s="113">
        <v>12035</v>
      </c>
      <c r="F30" s="143"/>
      <c r="G30" s="144"/>
      <c r="H30" s="37">
        <f t="shared" ref="H30:H39" si="1">SUM(D30:G30)</f>
        <v>30130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145"/>
      <c r="G31" s="146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143"/>
      <c r="G32" s="144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145"/>
      <c r="G33" s="146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143"/>
      <c r="G34" s="144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145"/>
      <c r="G35" s="146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16628</v>
      </c>
      <c r="E36" s="111">
        <v>1290</v>
      </c>
      <c r="F36" s="143"/>
      <c r="G36" s="144"/>
      <c r="H36" s="37">
        <f t="shared" si="1"/>
        <v>17918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34723</v>
      </c>
      <c r="E47" s="50">
        <f>SUM(E30:E41)</f>
        <v>13325</v>
      </c>
      <c r="F47" s="49">
        <f>SUM(F30:F41)</f>
        <v>0</v>
      </c>
      <c r="G47" s="50">
        <f>SUM(G30:G41)</f>
        <v>0</v>
      </c>
      <c r="H47" s="37">
        <f>SUM(H30:H41)</f>
        <v>48048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8891239.625</v>
      </c>
      <c r="E48" s="50">
        <f>E29-E47</f>
        <v>100842817</v>
      </c>
      <c r="F48" s="49">
        <f>F29-F47</f>
        <v>46069669.230769232</v>
      </c>
      <c r="G48" s="50">
        <f>G29-G47</f>
        <v>817017.39130434778</v>
      </c>
      <c r="H48" s="37">
        <f>SUM(D48:G48)</f>
        <v>156620743.24707356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8891239.625</v>
      </c>
      <c r="E57" s="59">
        <f>SUM(E48:E56)</f>
        <v>100842817</v>
      </c>
      <c r="F57" s="58">
        <f>SUM(F48:F56)</f>
        <v>46069669.230769232</v>
      </c>
      <c r="G57" s="59">
        <f>SUM(G48:G56)</f>
        <v>817017.39130434778</v>
      </c>
      <c r="H57" s="69">
        <f>SUM(H48:H56)</f>
        <v>156620743.24707356</v>
      </c>
    </row>
    <row r="58" spans="1:8">
      <c r="A58" s="75"/>
      <c r="B58" s="76" t="s">
        <v>75</v>
      </c>
      <c r="C58" s="33"/>
      <c r="D58" s="58">
        <f>D57+'Feb23'!D58</f>
        <v>24211625.041666668</v>
      </c>
      <c r="E58" s="58">
        <f>E57+'Feb23'!E58</f>
        <v>284457332</v>
      </c>
      <c r="F58" s="58">
        <f>F57+'Feb23'!F58</f>
        <v>116149269.23076923</v>
      </c>
      <c r="G58" s="58">
        <f>G57+'Feb23'!G58</f>
        <v>2760417.3913043477</v>
      </c>
      <c r="H58" s="58">
        <f>H57+'Feb23'!H58</f>
        <v>427578643.66374028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March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147">
        <f>D14+E14</f>
        <v>113022762</v>
      </c>
      <c r="F84" s="148">
        <f>(+F28+F29+G29)-(F85-F86)</f>
        <v>39391813.545150504</v>
      </c>
      <c r="G84" s="8"/>
      <c r="H84" s="97"/>
    </row>
    <row r="85" spans="1:8">
      <c r="A85" s="5"/>
      <c r="B85" s="6" t="s">
        <v>102</v>
      </c>
      <c r="C85" s="8"/>
      <c r="D85" s="8"/>
      <c r="E85" s="147"/>
      <c r="F85" s="134">
        <f>1948667/0.26</f>
        <v>7494873.076923077</v>
      </c>
      <c r="G85" s="8"/>
      <c r="H85" s="149"/>
    </row>
    <row r="86" spans="1:8">
      <c r="A86" s="5"/>
      <c r="B86" s="6" t="s">
        <v>103</v>
      </c>
      <c r="C86" s="8"/>
      <c r="D86" s="8"/>
      <c r="E86" s="147"/>
      <c r="F86" s="148"/>
      <c r="G86" s="8"/>
      <c r="H86" s="150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7">
        <f>(E84+E85)-E86</f>
        <v>113022762</v>
      </c>
      <c r="F87" s="148">
        <f>(F84+F85)-F86</f>
        <v>46886686.622073583</v>
      </c>
      <c r="G87" s="8"/>
      <c r="H87" s="149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51">
        <f>F14</f>
        <v>38574796.153846152</v>
      </c>
      <c r="G91" s="151">
        <f>G14</f>
        <v>817017.39130434778</v>
      </c>
      <c r="H91" s="152">
        <f>F91+G91</f>
        <v>39391813.545150504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147"/>
      <c r="F99" s="153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AAD6-95C4-4FA7-9E8F-706A53C17DF0}">
  <sheetPr>
    <tabColor rgb="FF92D050"/>
    <pageSetUpPr fitToPage="1"/>
  </sheetPr>
  <dimension ref="A1:I124"/>
  <sheetViews>
    <sheetView workbookViewId="0">
      <pane xSplit="3" ySplit="13" topLeftCell="D17" activePane="bottomRight" state="frozen"/>
      <selection activeCell="M21" sqref="M21"/>
      <selection pane="topRight" activeCell="M21" sqref="M21"/>
      <selection pane="bottomLeft" activeCell="M21" sqref="M21"/>
      <selection pane="bottomRight" activeCell="D24" sqref="D24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138">
        <f>D15+D21+D22</f>
        <v>8806760</v>
      </c>
      <c r="E14" s="142">
        <f>E15+E21+E22</f>
        <v>104051040</v>
      </c>
      <c r="F14" s="138">
        <f>(F16-F17)/0.26</f>
        <v>37540750</v>
      </c>
      <c r="G14" s="139">
        <f>(G16-G17)/0.23</f>
        <v>774386.95652173914</v>
      </c>
      <c r="H14" s="37">
        <f>SUM(D14:G14)</f>
        <v>151172936.95652175</v>
      </c>
    </row>
    <row r="15" spans="1:8">
      <c r="A15" s="23"/>
      <c r="B15" s="38" t="s">
        <v>25</v>
      </c>
      <c r="C15" s="161"/>
      <c r="D15" s="136">
        <v>8159113</v>
      </c>
      <c r="E15" s="137">
        <v>103927190</v>
      </c>
      <c r="F15" s="138"/>
      <c r="G15" s="139"/>
      <c r="H15" s="37"/>
    </row>
    <row r="16" spans="1:8">
      <c r="A16" s="23"/>
      <c r="B16" s="38" t="s">
        <v>132</v>
      </c>
      <c r="C16" s="161"/>
      <c r="D16" s="136"/>
      <c r="E16" s="137"/>
      <c r="F16" s="136">
        <v>10032914</v>
      </c>
      <c r="G16" s="137">
        <v>178109</v>
      </c>
      <c r="H16" s="37"/>
    </row>
    <row r="17" spans="1:8">
      <c r="A17" s="23"/>
      <c r="B17" s="38" t="s">
        <v>133</v>
      </c>
      <c r="C17" s="161"/>
      <c r="D17" s="136"/>
      <c r="E17" s="137"/>
      <c r="F17" s="136">
        <v>272319</v>
      </c>
      <c r="G17" s="137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140"/>
      <c r="E18" s="141"/>
      <c r="F18" s="140">
        <f>F85</f>
        <v>0</v>
      </c>
      <c r="G18" s="141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193091</v>
      </c>
      <c r="E19" s="109">
        <v>2431253</v>
      </c>
      <c r="F19" s="56"/>
      <c r="G19" s="57"/>
      <c r="H19" s="37">
        <f t="shared" ref="H19:H27" si="0">SUM(D19:G19)</f>
        <v>2624344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56"/>
      <c r="G20" s="5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54794</v>
      </c>
      <c r="E21" s="109">
        <v>123850</v>
      </c>
      <c r="F21" s="51"/>
      <c r="G21" s="52"/>
      <c r="H21" s="53">
        <f t="shared" si="0"/>
        <v>178644</v>
      </c>
    </row>
    <row r="22" spans="1:8">
      <c r="A22" s="5"/>
      <c r="B22" s="54" t="s">
        <v>36</v>
      </c>
      <c r="C22" s="48">
        <v>24</v>
      </c>
      <c r="D22" s="110">
        <v>592853</v>
      </c>
      <c r="E22" s="111">
        <v>0</v>
      </c>
      <c r="F22" s="49"/>
      <c r="G22" s="50"/>
      <c r="H22" s="37">
        <f t="shared" si="0"/>
        <v>592853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6900.166666666667</v>
      </c>
      <c r="E24" s="111"/>
      <c r="F24" s="49"/>
      <c r="G24" s="50"/>
      <c r="H24" s="37">
        <f t="shared" si="0"/>
        <v>6900.166666666667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833837.83333333337</v>
      </c>
      <c r="E28" s="53">
        <f>SUM(E19:E23)-E24</f>
        <v>2555103</v>
      </c>
      <c r="F28" s="53">
        <f>SUM(F19:F23)-F24</f>
        <v>0</v>
      </c>
      <c r="G28" s="53">
        <f>SUM(G19:G23)-G24</f>
        <v>0</v>
      </c>
      <c r="H28" s="50">
        <f>SUM(H19:H23)-H24</f>
        <v>3388940.8333333335</v>
      </c>
    </row>
    <row r="29" spans="1:8">
      <c r="A29" s="61" t="s">
        <v>43</v>
      </c>
      <c r="B29" s="62"/>
      <c r="C29" s="48">
        <v>40</v>
      </c>
      <c r="D29" s="49">
        <f>D14-D28</f>
        <v>7972922.166666667</v>
      </c>
      <c r="E29" s="63">
        <f>E14-E28</f>
        <v>101495937</v>
      </c>
      <c r="F29" s="50">
        <f>F14+F18-F28</f>
        <v>37540750</v>
      </c>
      <c r="G29" s="49">
        <f>G14-G28</f>
        <v>774386.95652173914</v>
      </c>
      <c r="H29" s="50">
        <f>H14-H28</f>
        <v>147783996.12318841</v>
      </c>
    </row>
    <row r="30" spans="1:8">
      <c r="A30" s="23" t="s">
        <v>44</v>
      </c>
      <c r="B30" s="45" t="s">
        <v>45</v>
      </c>
      <c r="C30" s="33">
        <v>51</v>
      </c>
      <c r="D30" s="112">
        <v>17377</v>
      </c>
      <c r="E30" s="113">
        <v>16185</v>
      </c>
      <c r="F30" s="143"/>
      <c r="G30" s="144"/>
      <c r="H30" s="37">
        <f t="shared" ref="H30:H39" si="1">SUM(D30:G30)</f>
        <v>33562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145"/>
      <c r="G31" s="146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143"/>
      <c r="G32" s="144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145"/>
      <c r="G33" s="146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143"/>
      <c r="G34" s="144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>
        <v>3959</v>
      </c>
      <c r="E35" s="109"/>
      <c r="F35" s="145"/>
      <c r="G35" s="146"/>
      <c r="H35" s="53">
        <f t="shared" si="1"/>
        <v>3959</v>
      </c>
    </row>
    <row r="36" spans="1:8">
      <c r="A36" s="5"/>
      <c r="B36" s="10" t="s">
        <v>52</v>
      </c>
      <c r="C36" s="33">
        <v>57</v>
      </c>
      <c r="D36" s="110">
        <v>31329</v>
      </c>
      <c r="E36" s="111">
        <v>33575</v>
      </c>
      <c r="F36" s="143"/>
      <c r="G36" s="144"/>
      <c r="H36" s="37">
        <f t="shared" si="1"/>
        <v>64904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52665</v>
      </c>
      <c r="E47" s="50">
        <f>SUM(E30:E41)</f>
        <v>49760</v>
      </c>
      <c r="F47" s="49">
        <f>SUM(F30:F41)</f>
        <v>0</v>
      </c>
      <c r="G47" s="50">
        <f>SUM(G30:G41)</f>
        <v>0</v>
      </c>
      <c r="H47" s="37">
        <f>SUM(H30:H41)</f>
        <v>102425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7920257.166666667</v>
      </c>
      <c r="E48" s="50">
        <f>E29-E47</f>
        <v>101446177</v>
      </c>
      <c r="F48" s="49">
        <f>F29-F47</f>
        <v>37540750</v>
      </c>
      <c r="G48" s="50">
        <f>G29-G47</f>
        <v>774386.95652173914</v>
      </c>
      <c r="H48" s="37">
        <f>SUM(D48:G48)</f>
        <v>147681571.12318844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7920257.166666667</v>
      </c>
      <c r="E57" s="59">
        <f>SUM(E48:E56)</f>
        <v>101446177</v>
      </c>
      <c r="F57" s="58">
        <f>SUM(F48:F56)</f>
        <v>37540750</v>
      </c>
      <c r="G57" s="59">
        <f>SUM(G48:G56)</f>
        <v>774386.95652173914</v>
      </c>
      <c r="H57" s="69">
        <f>SUM(H48:H56)</f>
        <v>147681571.12318844</v>
      </c>
    </row>
    <row r="58" spans="1:8">
      <c r="A58" s="75"/>
      <c r="B58" s="76" t="s">
        <v>75</v>
      </c>
      <c r="C58" s="33"/>
      <c r="D58" s="58">
        <f>D57+'Mar23'!D58</f>
        <v>32131882.208333336</v>
      </c>
      <c r="E58" s="50">
        <f>E57+'Mar23'!E58</f>
        <v>385903509</v>
      </c>
      <c r="F58" s="50">
        <f>F57+'Mar23'!F58</f>
        <v>153690019.23076922</v>
      </c>
      <c r="G58" s="50">
        <f>G57+'Mar23'!G58</f>
        <v>3534804.3478260869</v>
      </c>
      <c r="H58" s="50">
        <f>H57+'Mar23'!H58</f>
        <v>575260214.78692865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April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9">
      <c r="A81" s="55"/>
      <c r="B81" s="2" t="s">
        <v>97</v>
      </c>
      <c r="C81" s="3"/>
      <c r="D81" s="3"/>
      <c r="E81" s="3"/>
      <c r="F81" s="3"/>
      <c r="G81" s="3"/>
      <c r="H81" s="81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9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  <c r="I83" s="119"/>
    </row>
    <row r="84" spans="1:9">
      <c r="A84" s="5"/>
      <c r="B84" s="6" t="s">
        <v>101</v>
      </c>
      <c r="C84" s="8"/>
      <c r="D84" s="8"/>
      <c r="E84" s="147">
        <f>D14+E14</f>
        <v>112857800</v>
      </c>
      <c r="F84" s="148">
        <f>(+F28+F29+G29)-(F85-F86)</f>
        <v>38315136.956521742</v>
      </c>
      <c r="G84" s="8"/>
      <c r="H84" s="97"/>
    </row>
    <row r="85" spans="1:9">
      <c r="A85" s="5"/>
      <c r="B85" s="6" t="s">
        <v>102</v>
      </c>
      <c r="C85" s="8"/>
      <c r="D85" s="8"/>
      <c r="E85" s="147"/>
      <c r="F85" s="148">
        <f>0/0.26</f>
        <v>0</v>
      </c>
      <c r="G85" s="8"/>
      <c r="H85" s="149"/>
    </row>
    <row r="86" spans="1:9">
      <c r="A86" s="5"/>
      <c r="B86" s="6" t="s">
        <v>103</v>
      </c>
      <c r="C86" s="8"/>
      <c r="D86" s="8"/>
      <c r="E86" s="147"/>
      <c r="F86" s="148"/>
      <c r="G86" s="8"/>
      <c r="H86" s="150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7">
        <f>(E84+E85)-E86</f>
        <v>112857800</v>
      </c>
      <c r="F87" s="148">
        <f>(F84+F85)-F86</f>
        <v>38315136.956521742</v>
      </c>
      <c r="G87" s="8"/>
      <c r="H87" s="149"/>
    </row>
    <row r="88" spans="1:9">
      <c r="A88" s="5"/>
      <c r="B88" s="6"/>
      <c r="C88" s="8"/>
      <c r="D88" s="8"/>
      <c r="E88" s="8"/>
      <c r="F88" s="8"/>
      <c r="G88" s="8"/>
      <c r="H88" s="79"/>
    </row>
    <row r="89" spans="1:9">
      <c r="A89" s="5"/>
      <c r="B89" s="6"/>
      <c r="C89" s="8"/>
      <c r="D89" s="8"/>
      <c r="E89" s="100" t="s">
        <v>104</v>
      </c>
      <c r="F89" s="8"/>
      <c r="G89" s="8"/>
      <c r="H89" s="79"/>
    </row>
    <row r="90" spans="1:9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9">
      <c r="A91" s="55"/>
      <c r="B91" s="2"/>
      <c r="C91" s="3"/>
      <c r="D91" s="3"/>
      <c r="E91" s="4" t="s">
        <v>108</v>
      </c>
      <c r="F91" s="151">
        <f>F14</f>
        <v>37540750</v>
      </c>
      <c r="G91" s="151">
        <f>G14</f>
        <v>774386.95652173914</v>
      </c>
      <c r="H91" s="152">
        <f>F91+G91</f>
        <v>38315136.956521742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9"/>
    </row>
    <row r="93" spans="1:9">
      <c r="A93" s="5"/>
      <c r="B93" s="6"/>
      <c r="C93" s="8"/>
      <c r="D93" s="8"/>
      <c r="E93" s="8"/>
      <c r="F93" s="8"/>
      <c r="G93" s="8"/>
      <c r="H93" s="79"/>
    </row>
    <row r="94" spans="1:9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9">
      <c r="A95" s="5"/>
      <c r="B95" s="6"/>
      <c r="C95" s="8"/>
      <c r="D95" s="8"/>
      <c r="E95" s="8"/>
      <c r="F95" s="8"/>
      <c r="G95" s="8"/>
      <c r="H95" s="79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147"/>
      <c r="F99" s="153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5533-00DB-418E-ACA4-8819DFFB51ED}">
  <sheetPr>
    <tabColor rgb="FF92D050"/>
    <pageSetUpPr fitToPage="1"/>
  </sheetPr>
  <dimension ref="A1:I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J26" sqref="J2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9287523</v>
      </c>
      <c r="E14" s="120">
        <f>E15+E21+E22</f>
        <v>109487612</v>
      </c>
      <c r="F14" s="35">
        <f>(F16-F17)/0.26</f>
        <v>39616346.153846152</v>
      </c>
      <c r="G14" s="36">
        <f>(G16-G17)/0.23</f>
        <v>905521.7391304347</v>
      </c>
      <c r="H14" s="37">
        <f>SUM(D14:G14)</f>
        <v>159297002.89297658</v>
      </c>
    </row>
    <row r="15" spans="1:8">
      <c r="A15" s="23"/>
      <c r="B15" s="38" t="s">
        <v>25</v>
      </c>
      <c r="C15" s="161"/>
      <c r="D15" s="40">
        <v>8661387</v>
      </c>
      <c r="E15" s="41">
        <v>109351812</v>
      </c>
      <c r="F15" s="35"/>
      <c r="G15" s="36"/>
      <c r="H15" s="37"/>
    </row>
    <row r="16" spans="1:8">
      <c r="A16" s="23"/>
      <c r="B16" s="38" t="s">
        <v>132</v>
      </c>
      <c r="C16" s="161"/>
      <c r="D16" s="40"/>
      <c r="E16" s="41"/>
      <c r="F16" s="40">
        <v>10500599</v>
      </c>
      <c r="G16" s="41">
        <v>208270</v>
      </c>
      <c r="H16" s="37"/>
    </row>
    <row r="17" spans="1:8">
      <c r="A17" s="23"/>
      <c r="B17" s="38" t="s">
        <v>133</v>
      </c>
      <c r="C17" s="161"/>
      <c r="D17" s="40"/>
      <c r="E17" s="41"/>
      <c r="F17" s="40">
        <v>200349</v>
      </c>
      <c r="G17" s="41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205260</v>
      </c>
      <c r="E19" s="109">
        <v>2562710</v>
      </c>
      <c r="F19" s="46"/>
      <c r="G19" s="47"/>
      <c r="H19" s="37">
        <f t="shared" ref="H19:H27" si="0">SUM(D19:G19)</f>
        <v>2767970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7052</v>
      </c>
      <c r="F20" s="46"/>
      <c r="G20" s="47"/>
      <c r="H20" s="37">
        <f t="shared" si="0"/>
        <v>7052</v>
      </c>
    </row>
    <row r="21" spans="1:8">
      <c r="A21" s="5" t="s">
        <v>34</v>
      </c>
      <c r="B21" s="45" t="s">
        <v>35</v>
      </c>
      <c r="C21" s="31">
        <v>23</v>
      </c>
      <c r="D21" s="108">
        <v>50437</v>
      </c>
      <c r="E21" s="109">
        <v>135800</v>
      </c>
      <c r="F21" s="51"/>
      <c r="G21" s="52"/>
      <c r="H21" s="53">
        <f t="shared" si="0"/>
        <v>186237</v>
      </c>
    </row>
    <row r="22" spans="1:8">
      <c r="A22" s="5"/>
      <c r="B22" s="54" t="s">
        <v>36</v>
      </c>
      <c r="C22" s="48">
        <v>24</v>
      </c>
      <c r="D22" s="110">
        <v>575699</v>
      </c>
      <c r="E22" s="111">
        <v>0</v>
      </c>
      <c r="F22" s="49"/>
      <c r="G22" s="50"/>
      <c r="H22" s="37">
        <f t="shared" si="0"/>
        <v>575699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8935.2916666666679</v>
      </c>
      <c r="E24" s="111"/>
      <c r="F24" s="49"/>
      <c r="G24" s="50"/>
      <c r="H24" s="37">
        <f t="shared" si="0"/>
        <v>8935.2916666666679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822460.70833333337</v>
      </c>
      <c r="E28" s="53">
        <f>SUM(E19:E23)-E24</f>
        <v>2705562</v>
      </c>
      <c r="F28" s="53">
        <f>SUM(F19:F23)-F24</f>
        <v>0</v>
      </c>
      <c r="G28" s="53">
        <f>SUM(G19:G23)-G24</f>
        <v>0</v>
      </c>
      <c r="H28" s="50">
        <f>SUM(H19:H23)-H24</f>
        <v>3528022.7083333335</v>
      </c>
    </row>
    <row r="29" spans="1:8">
      <c r="A29" s="61" t="s">
        <v>43</v>
      </c>
      <c r="B29" s="62"/>
      <c r="C29" s="48">
        <v>40</v>
      </c>
      <c r="D29" s="49">
        <f>D14-D28</f>
        <v>8465062.291666666</v>
      </c>
      <c r="E29" s="63">
        <f>E14-E28</f>
        <v>106782050</v>
      </c>
      <c r="F29" s="50">
        <f>F14+F18-F28</f>
        <v>39616346.153846152</v>
      </c>
      <c r="G29" s="49">
        <f>G14-G28</f>
        <v>905521.7391304347</v>
      </c>
      <c r="H29" s="50">
        <f>H14-H28</f>
        <v>155768980.18464324</v>
      </c>
    </row>
    <row r="30" spans="1:8">
      <c r="A30" s="23" t="s">
        <v>44</v>
      </c>
      <c r="B30" s="45" t="s">
        <v>45</v>
      </c>
      <c r="C30" s="33">
        <v>51</v>
      </c>
      <c r="D30" s="112">
        <v>4358</v>
      </c>
      <c r="E30" s="113"/>
      <c r="F30" s="64"/>
      <c r="G30" s="65"/>
      <c r="H30" s="37">
        <f t="shared" ref="H30:H39" si="1">SUM(D30:G30)</f>
        <v>4358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2537</v>
      </c>
      <c r="E36" s="111">
        <v>4067</v>
      </c>
      <c r="F36" s="64"/>
      <c r="G36" s="65"/>
      <c r="H36" s="37">
        <f t="shared" si="1"/>
        <v>6604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6895</v>
      </c>
      <c r="E47" s="50">
        <f>SUM(E30:E41)</f>
        <v>4067</v>
      </c>
      <c r="F47" s="49">
        <f>SUM(F30:F41)</f>
        <v>0</v>
      </c>
      <c r="G47" s="50">
        <f>SUM(G30:G41)</f>
        <v>0</v>
      </c>
      <c r="H47" s="37">
        <f>SUM(H30:H41)</f>
        <v>10962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8458167.291666666</v>
      </c>
      <c r="E48" s="50">
        <f>E29-E47</f>
        <v>106777983</v>
      </c>
      <c r="F48" s="49">
        <f>F29-F47</f>
        <v>39616346.153846152</v>
      </c>
      <c r="G48" s="50">
        <f>G29-G47</f>
        <v>905521.7391304347</v>
      </c>
      <c r="H48" s="37">
        <f>SUM(D48:G48)</f>
        <v>155758018.18464327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8458167.291666666</v>
      </c>
      <c r="E57" s="59">
        <f>SUM(E48:E56)</f>
        <v>106777983</v>
      </c>
      <c r="F57" s="58">
        <f>SUM(F48:F56)</f>
        <v>39616346.153846152</v>
      </c>
      <c r="G57" s="59">
        <f>SUM(G48:G56)</f>
        <v>905521.7391304347</v>
      </c>
      <c r="H57" s="69">
        <f>SUM(H48:H56)</f>
        <v>155758018.18464327</v>
      </c>
    </row>
    <row r="58" spans="1:8">
      <c r="A58" s="75"/>
      <c r="B58" s="76" t="s">
        <v>75</v>
      </c>
      <c r="C58" s="33"/>
      <c r="D58" s="58">
        <f>D57+'Apr23'!D58</f>
        <v>40590049.5</v>
      </c>
      <c r="E58" s="50">
        <f>E57+'Apr23'!E58</f>
        <v>492681492</v>
      </c>
      <c r="F58" s="50">
        <f>F57+'Apr23'!F58</f>
        <v>193306365.38461536</v>
      </c>
      <c r="G58" s="50">
        <f>G57+'Apr23'!G58</f>
        <v>4440326.0869565215</v>
      </c>
      <c r="H58" s="50">
        <f>H57+'Apr23'!H58</f>
        <v>731018232.97157192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9">
      <c r="A81" s="55"/>
      <c r="B81" s="2" t="s">
        <v>97</v>
      </c>
      <c r="C81" s="3"/>
      <c r="D81" s="3"/>
      <c r="E81" s="3"/>
      <c r="F81" s="3"/>
      <c r="G81" s="3"/>
      <c r="H81" s="81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9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  <c r="I83" s="119"/>
    </row>
    <row r="84" spans="1:9">
      <c r="A84" s="5"/>
      <c r="B84" s="6" t="s">
        <v>101</v>
      </c>
      <c r="C84" s="8"/>
      <c r="D84" s="8"/>
      <c r="E84" s="95">
        <f>D14+E14</f>
        <v>118775135</v>
      </c>
      <c r="F84" s="96">
        <f>(+F28+F29+G29)-(F85-F86)</f>
        <v>40521867.89297659</v>
      </c>
      <c r="G84" s="8"/>
      <c r="H84" s="97"/>
    </row>
    <row r="85" spans="1:9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9">
      <c r="A86" s="5"/>
      <c r="B86" s="6" t="s">
        <v>103</v>
      </c>
      <c r="C86" s="8"/>
      <c r="D86" s="8"/>
      <c r="E86" s="95"/>
      <c r="F86" s="96"/>
      <c r="G86" s="8"/>
      <c r="H86" s="99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118775135</v>
      </c>
      <c r="F87" s="96">
        <f>(F84+F85)-F86</f>
        <v>40521867.89297659</v>
      </c>
      <c r="G87" s="8"/>
      <c r="H87" s="98"/>
    </row>
    <row r="88" spans="1:9">
      <c r="A88" s="5"/>
      <c r="B88" s="6"/>
      <c r="C88" s="8"/>
      <c r="D88" s="8"/>
      <c r="E88" s="8"/>
      <c r="F88" s="8"/>
      <c r="G88" s="8"/>
      <c r="H88" s="79"/>
    </row>
    <row r="89" spans="1:9">
      <c r="A89" s="5"/>
      <c r="B89" s="6"/>
      <c r="C89" s="8"/>
      <c r="D89" s="8"/>
      <c r="E89" s="100" t="s">
        <v>104</v>
      </c>
      <c r="F89" s="8"/>
      <c r="G89" s="8"/>
      <c r="H89" s="79"/>
    </row>
    <row r="90" spans="1:9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9">
      <c r="A91" s="55"/>
      <c r="B91" s="2"/>
      <c r="C91" s="3"/>
      <c r="D91" s="3"/>
      <c r="E91" s="4" t="s">
        <v>108</v>
      </c>
      <c r="F91" s="103">
        <f>F14</f>
        <v>39616346.153846152</v>
      </c>
      <c r="G91" s="103">
        <f>G14</f>
        <v>905521.7391304347</v>
      </c>
      <c r="H91" s="104">
        <f>F91+G91</f>
        <v>40521867.89297659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9"/>
    </row>
    <row r="93" spans="1:9">
      <c r="A93" s="5"/>
      <c r="B93" s="6"/>
      <c r="C93" s="8"/>
      <c r="D93" s="8"/>
      <c r="E93" s="8"/>
      <c r="F93" s="8"/>
      <c r="G93" s="8"/>
      <c r="H93" s="79"/>
    </row>
    <row r="94" spans="1:9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9">
      <c r="A95" s="5"/>
      <c r="B95" s="6"/>
      <c r="C95" s="8"/>
      <c r="D95" s="8"/>
      <c r="E95" s="8"/>
      <c r="F95" s="8"/>
      <c r="G95" s="8"/>
      <c r="H95" s="79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E6B5-019A-49FB-AB9D-98205266931F}">
  <sheetPr>
    <tabColor rgb="FF92D050"/>
    <pageSetUpPr fitToPage="1"/>
  </sheetPr>
  <dimension ref="A1:I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K20" sqref="K20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135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9454366</v>
      </c>
      <c r="E14" s="120">
        <f>E15+E21+E22</f>
        <v>106586368</v>
      </c>
      <c r="F14" s="35">
        <f>(F16-F17)/0.26</f>
        <v>41365326.92307692</v>
      </c>
      <c r="G14" s="36">
        <f>(G16-G17)/0.23</f>
        <v>1290865.2173913042</v>
      </c>
      <c r="H14" s="37">
        <f>SUM(D14:G14)</f>
        <v>158696926.14046824</v>
      </c>
    </row>
    <row r="15" spans="1:8">
      <c r="A15" s="23"/>
      <c r="B15" s="38" t="s">
        <v>25</v>
      </c>
      <c r="C15" s="161"/>
      <c r="D15" s="40">
        <v>8663491</v>
      </c>
      <c r="E15" s="41">
        <v>106507656</v>
      </c>
      <c r="F15" s="35"/>
      <c r="G15" s="36"/>
      <c r="H15" s="37"/>
    </row>
    <row r="16" spans="1:8">
      <c r="A16" s="23"/>
      <c r="B16" s="38" t="s">
        <v>132</v>
      </c>
      <c r="C16" s="161"/>
      <c r="D16" s="40"/>
      <c r="E16" s="41"/>
      <c r="F16" s="40">
        <v>10881762</v>
      </c>
      <c r="G16" s="41">
        <v>296899</v>
      </c>
      <c r="H16" s="37"/>
    </row>
    <row r="17" spans="1:8">
      <c r="A17" s="23"/>
      <c r="B17" s="38" t="s">
        <v>133</v>
      </c>
      <c r="C17" s="161"/>
      <c r="D17" s="40"/>
      <c r="E17" s="41"/>
      <c r="F17" s="40">
        <v>126777</v>
      </c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7468415.384615384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205625</v>
      </c>
      <c r="E19" s="109">
        <v>2496173</v>
      </c>
      <c r="F19" s="46"/>
      <c r="G19" s="47"/>
      <c r="H19" s="37">
        <f t="shared" ref="H19:H27" si="0">SUM(D19:G19)</f>
        <v>2701798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47883</v>
      </c>
      <c r="E21" s="109">
        <v>78712</v>
      </c>
      <c r="F21" s="51"/>
      <c r="G21" s="52"/>
      <c r="H21" s="53">
        <f t="shared" si="0"/>
        <v>126595</v>
      </c>
    </row>
    <row r="22" spans="1:8">
      <c r="A22" s="5"/>
      <c r="B22" s="54" t="s">
        <v>36</v>
      </c>
      <c r="C22" s="48">
        <v>24</v>
      </c>
      <c r="D22" s="110">
        <v>742992</v>
      </c>
      <c r="E22" s="111">
        <v>0</v>
      </c>
      <c r="F22" s="49"/>
      <c r="G22" s="50"/>
      <c r="H22" s="37">
        <f t="shared" si="0"/>
        <v>742992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-4560.416666666667</v>
      </c>
      <c r="E24" s="111"/>
      <c r="F24" s="49"/>
      <c r="G24" s="50"/>
      <c r="H24" s="37">
        <f t="shared" si="0"/>
        <v>-4560.416666666667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1001060.4166666666</v>
      </c>
      <c r="E28" s="53">
        <f>SUM(E19:E23)-E24</f>
        <v>2574885</v>
      </c>
      <c r="F28" s="53">
        <f>SUM(F19:F23)-F24</f>
        <v>0</v>
      </c>
      <c r="G28" s="53">
        <f>SUM(G19:G23)-G24</f>
        <v>0</v>
      </c>
      <c r="H28" s="50">
        <f>SUM(H19:H23)-H24</f>
        <v>3575945.4166666665</v>
      </c>
    </row>
    <row r="29" spans="1:8">
      <c r="A29" s="61" t="s">
        <v>43</v>
      </c>
      <c r="B29" s="62"/>
      <c r="C29" s="48">
        <v>40</v>
      </c>
      <c r="D29" s="49">
        <f>D14-D28</f>
        <v>8453305.583333334</v>
      </c>
      <c r="E29" s="63">
        <f>E14-E28</f>
        <v>104011483</v>
      </c>
      <c r="F29" s="50">
        <f>F14+F18-F28</f>
        <v>48833742.307692304</v>
      </c>
      <c r="G29" s="49">
        <f>G14-G28</f>
        <v>1290865.2173913042</v>
      </c>
      <c r="H29" s="50">
        <f>H14-H28</f>
        <v>155120980.72380158</v>
      </c>
    </row>
    <row r="30" spans="1:8">
      <c r="A30" s="23" t="s">
        <v>44</v>
      </c>
      <c r="B30" s="45" t="s">
        <v>45</v>
      </c>
      <c r="C30" s="33">
        <v>51</v>
      </c>
      <c r="D30" s="112">
        <v>5673</v>
      </c>
      <c r="E30" s="113">
        <v>2000</v>
      </c>
      <c r="F30" s="64"/>
      <c r="G30" s="65"/>
      <c r="H30" s="37">
        <f t="shared" ref="H30:H39" si="1">SUM(D30:G30)</f>
        <v>7673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3074</v>
      </c>
      <c r="E36" s="111">
        <v>36234</v>
      </c>
      <c r="F36" s="64"/>
      <c r="G36" s="65"/>
      <c r="H36" s="37">
        <f t="shared" si="1"/>
        <v>39308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8747</v>
      </c>
      <c r="E47" s="50">
        <f>SUM(E30:E41)</f>
        <v>38234</v>
      </c>
      <c r="F47" s="49">
        <f>SUM(F30:F41)</f>
        <v>0</v>
      </c>
      <c r="G47" s="50">
        <f>SUM(G30:G41)</f>
        <v>0</v>
      </c>
      <c r="H47" s="37">
        <f>SUM(H30:H41)</f>
        <v>46981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8444558.583333334</v>
      </c>
      <c r="E48" s="50">
        <f>E29-E47</f>
        <v>103973249</v>
      </c>
      <c r="F48" s="49">
        <f>F29-F47</f>
        <v>48833742.307692304</v>
      </c>
      <c r="G48" s="50">
        <f>G29-G47</f>
        <v>1290865.2173913042</v>
      </c>
      <c r="H48" s="37">
        <f>SUM(D48:G48)</f>
        <v>162542415.10841694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8444558.583333334</v>
      </c>
      <c r="E57" s="59">
        <f>SUM(E48:E56)</f>
        <v>103973249</v>
      </c>
      <c r="F57" s="58">
        <f>SUM(F48:F56)</f>
        <v>48833742.307692304</v>
      </c>
      <c r="G57" s="59">
        <f>SUM(G48:G56)</f>
        <v>1290865.2173913042</v>
      </c>
      <c r="H57" s="69">
        <f>SUM(H48:H56)</f>
        <v>162542415.10841694</v>
      </c>
    </row>
    <row r="58" spans="1:8">
      <c r="A58" s="75"/>
      <c r="B58" s="76" t="s">
        <v>75</v>
      </c>
      <c r="C58" s="33"/>
      <c r="D58" s="58">
        <f>D57+'May23'!D58</f>
        <v>49034608.083333336</v>
      </c>
      <c r="E58" s="50">
        <f>E57+'May23'!E58</f>
        <v>596654741</v>
      </c>
      <c r="F58" s="50">
        <f>F57+'May23'!F58</f>
        <v>242140107.69230765</v>
      </c>
      <c r="G58" s="50">
        <f>G57+'May23'!G58</f>
        <v>5731191.3043478262</v>
      </c>
      <c r="H58" s="50">
        <f>H57+'May23'!H58</f>
        <v>893560648.07998884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June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9">
      <c r="A81" s="55"/>
      <c r="B81" s="2" t="s">
        <v>97</v>
      </c>
      <c r="C81" s="3"/>
      <c r="D81" s="3"/>
      <c r="E81" s="3"/>
      <c r="F81" s="3"/>
      <c r="G81" s="3"/>
      <c r="H81" s="81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9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  <c r="I83" s="119"/>
    </row>
    <row r="84" spans="1:9">
      <c r="A84" s="5"/>
      <c r="B84" s="6" t="s">
        <v>101</v>
      </c>
      <c r="C84" s="8"/>
      <c r="D84" s="8"/>
      <c r="E84" s="95">
        <f>D14+E14</f>
        <v>116040734</v>
      </c>
      <c r="F84" s="96">
        <f>(+F28+F29+G29)-(F85-F86)</f>
        <v>42656192.140468225</v>
      </c>
      <c r="G84" s="8"/>
      <c r="H84" s="97"/>
    </row>
    <row r="85" spans="1:9">
      <c r="A85" s="5"/>
      <c r="B85" s="6" t="s">
        <v>102</v>
      </c>
      <c r="C85" s="8"/>
      <c r="D85" s="8"/>
      <c r="E85" s="95"/>
      <c r="F85" s="96">
        <f>1941788/0.26</f>
        <v>7468415.384615384</v>
      </c>
      <c r="G85" s="8"/>
      <c r="H85" s="98"/>
    </row>
    <row r="86" spans="1:9">
      <c r="A86" s="5"/>
      <c r="B86" s="6" t="s">
        <v>103</v>
      </c>
      <c r="C86" s="8"/>
      <c r="D86" s="8"/>
      <c r="E86" s="95"/>
      <c r="F86" s="96"/>
      <c r="G86" s="8"/>
      <c r="H86" s="99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116040734</v>
      </c>
      <c r="F87" s="96">
        <f>(F84+F85)-F86</f>
        <v>50124607.525083609</v>
      </c>
      <c r="G87" s="8"/>
      <c r="H87" s="98"/>
    </row>
    <row r="88" spans="1:9">
      <c r="A88" s="5"/>
      <c r="B88" s="6"/>
      <c r="C88" s="8"/>
      <c r="D88" s="8"/>
      <c r="E88" s="8"/>
      <c r="F88" s="8"/>
      <c r="G88" s="8"/>
      <c r="H88" s="79"/>
    </row>
    <row r="89" spans="1:9">
      <c r="A89" s="5"/>
      <c r="B89" s="6"/>
      <c r="C89" s="8"/>
      <c r="D89" s="8"/>
      <c r="E89" s="100" t="s">
        <v>104</v>
      </c>
      <c r="F89" s="8"/>
      <c r="G89" s="8"/>
      <c r="H89" s="79"/>
    </row>
    <row r="90" spans="1:9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9">
      <c r="A91" s="55"/>
      <c r="B91" s="2"/>
      <c r="C91" s="3"/>
      <c r="D91" s="3"/>
      <c r="E91" s="4" t="s">
        <v>108</v>
      </c>
      <c r="F91" s="103">
        <f>F14</f>
        <v>41365326.92307692</v>
      </c>
      <c r="G91" s="103">
        <f>G14</f>
        <v>1290865.2173913042</v>
      </c>
      <c r="H91" s="104">
        <f>F91+G91</f>
        <v>42656192.140468225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9"/>
    </row>
    <row r="93" spans="1:9">
      <c r="A93" s="5"/>
      <c r="B93" s="6"/>
      <c r="C93" s="8"/>
      <c r="D93" s="8"/>
      <c r="E93" s="8"/>
      <c r="F93" s="8"/>
      <c r="G93" s="8"/>
      <c r="H93" s="79"/>
    </row>
    <row r="94" spans="1:9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9">
      <c r="A95" s="5"/>
      <c r="B95" s="6"/>
      <c r="C95" s="8"/>
      <c r="D95" s="8"/>
      <c r="E95" s="8"/>
      <c r="F95" s="8"/>
      <c r="G95" s="8"/>
      <c r="H95" s="79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09BE-2D1E-4502-9DAE-DD2529932D18}">
  <sheetPr>
    <tabColor rgb="FF92D050"/>
    <pageSetUpPr fitToPage="1"/>
  </sheetPr>
  <dimension ref="A1:H124"/>
  <sheetViews>
    <sheetView workbookViewId="0">
      <pane xSplit="3" ySplit="13" topLeftCell="D44" activePane="bottomRight" state="frozen"/>
      <selection activeCell="J26" sqref="J26"/>
      <selection pane="topRight" activeCell="J26" sqref="J26"/>
      <selection pane="bottomLeft" activeCell="J26" sqref="J26"/>
      <selection pane="bottomRight" activeCell="D19" sqref="D19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136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9705528</v>
      </c>
      <c r="E14" s="120">
        <f>E15+E21+E22</f>
        <v>107337275</v>
      </c>
      <c r="F14" s="35">
        <f>(F16-F17)/0.26</f>
        <v>37357276.92307692</v>
      </c>
      <c r="G14" s="36">
        <f>(G16-G17)/0.23</f>
        <v>271926.08695652173</v>
      </c>
      <c r="H14" s="37">
        <f>SUM(D14:G14)</f>
        <v>154672006.01003346</v>
      </c>
    </row>
    <row r="15" spans="1:8">
      <c r="A15" s="23"/>
      <c r="B15" s="38" t="s">
        <v>25</v>
      </c>
      <c r="C15" s="161"/>
      <c r="D15" s="136">
        <v>8854374</v>
      </c>
      <c r="E15" s="137">
        <v>107198453</v>
      </c>
      <c r="F15" s="138"/>
      <c r="G15" s="139"/>
      <c r="H15" s="37"/>
    </row>
    <row r="16" spans="1:8">
      <c r="A16" s="23"/>
      <c r="B16" s="38" t="s">
        <v>132</v>
      </c>
      <c r="C16" s="161"/>
      <c r="D16" s="136"/>
      <c r="E16" s="137"/>
      <c r="F16" s="136">
        <v>9784585</v>
      </c>
      <c r="G16" s="137">
        <v>62543</v>
      </c>
      <c r="H16" s="37"/>
    </row>
    <row r="17" spans="1:8">
      <c r="A17" s="23"/>
      <c r="B17" s="38" t="s">
        <v>133</v>
      </c>
      <c r="C17" s="161"/>
      <c r="D17" s="136"/>
      <c r="E17" s="137"/>
      <c r="F17" s="136">
        <v>71693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210598</v>
      </c>
      <c r="E19" s="109">
        <v>2509282</v>
      </c>
      <c r="F19" s="46"/>
      <c r="G19" s="47"/>
      <c r="H19" s="37">
        <f t="shared" ref="H19:H27" si="0">SUM(D19:G19)</f>
        <v>2719880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49623</v>
      </c>
      <c r="E21" s="109">
        <v>138822</v>
      </c>
      <c r="F21" s="51"/>
      <c r="G21" s="52"/>
      <c r="H21" s="53">
        <f t="shared" si="0"/>
        <v>188445</v>
      </c>
    </row>
    <row r="22" spans="1:8">
      <c r="A22" s="5"/>
      <c r="B22" s="54" t="s">
        <v>36</v>
      </c>
      <c r="C22" s="48">
        <v>24</v>
      </c>
      <c r="D22" s="110">
        <v>801531</v>
      </c>
      <c r="E22" s="111">
        <v>0</v>
      </c>
      <c r="F22" s="49"/>
      <c r="G22" s="50"/>
      <c r="H22" s="37">
        <f t="shared" si="0"/>
        <v>801531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-14092911.916666668</v>
      </c>
      <c r="E24" s="111"/>
      <c r="F24" s="49"/>
      <c r="G24" s="50"/>
      <c r="H24" s="37">
        <f t="shared" si="0"/>
        <v>-14092911.916666668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15154663.916666668</v>
      </c>
      <c r="E28" s="53">
        <f>SUM(E19:E23)-E24</f>
        <v>2648104</v>
      </c>
      <c r="F28" s="53">
        <f>SUM(F19:F23)-F24</f>
        <v>0</v>
      </c>
      <c r="G28" s="53">
        <f>SUM(G19:G23)-G24</f>
        <v>0</v>
      </c>
      <c r="H28" s="50">
        <f>SUM(H19:H23)-H24</f>
        <v>17802767.916666668</v>
      </c>
    </row>
    <row r="29" spans="1:8">
      <c r="A29" s="61" t="s">
        <v>43</v>
      </c>
      <c r="B29" s="62"/>
      <c r="C29" s="48">
        <v>40</v>
      </c>
      <c r="D29" s="49">
        <f>D14-D28</f>
        <v>-5449135.9166666679</v>
      </c>
      <c r="E29" s="63">
        <f>E14-E28</f>
        <v>104689171</v>
      </c>
      <c r="F29" s="50">
        <f>F14+F18-F28</f>
        <v>37357276.92307692</v>
      </c>
      <c r="G29" s="49">
        <f>G14-G28</f>
        <v>271926.08695652173</v>
      </c>
      <c r="H29" s="50">
        <f>H14-H28</f>
        <v>136869238.0933668</v>
      </c>
    </row>
    <row r="30" spans="1:8">
      <c r="A30" s="23" t="s">
        <v>44</v>
      </c>
      <c r="B30" s="45" t="s">
        <v>45</v>
      </c>
      <c r="C30" s="33">
        <v>51</v>
      </c>
      <c r="D30" s="112">
        <v>4319</v>
      </c>
      <c r="E30" s="113">
        <v>3361</v>
      </c>
      <c r="F30" s="64"/>
      <c r="G30" s="65"/>
      <c r="H30" s="37">
        <f t="shared" ref="H30:H39" si="1">SUM(D30:G30)</f>
        <v>7680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7902</v>
      </c>
      <c r="E36" s="111">
        <v>99169</v>
      </c>
      <c r="F36" s="64"/>
      <c r="G36" s="65"/>
      <c r="H36" s="37">
        <f t="shared" si="1"/>
        <v>107071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12221</v>
      </c>
      <c r="E47" s="50">
        <f>SUM(E30:E41)</f>
        <v>102530</v>
      </c>
      <c r="F47" s="49">
        <f>SUM(F30:F41)</f>
        <v>0</v>
      </c>
      <c r="G47" s="50">
        <f>SUM(G30:G41)</f>
        <v>0</v>
      </c>
      <c r="H47" s="37">
        <f>SUM(H30:H41)</f>
        <v>114751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-5461356.9166666679</v>
      </c>
      <c r="E48" s="50">
        <f>E29-E47</f>
        <v>104586641</v>
      </c>
      <c r="F48" s="49">
        <f>F29-F47</f>
        <v>37357276.92307692</v>
      </c>
      <c r="G48" s="50">
        <f>G29-G47</f>
        <v>271926.08695652173</v>
      </c>
      <c r="H48" s="37">
        <f>SUM(D48:G48)</f>
        <v>136754487.09336677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-5461356.9166666679</v>
      </c>
      <c r="E57" s="59">
        <f>SUM(E48:E56)</f>
        <v>104586641</v>
      </c>
      <c r="F57" s="58">
        <f>SUM(F48:F56)</f>
        <v>37357276.92307692</v>
      </c>
      <c r="G57" s="59">
        <f>SUM(G48:G56)</f>
        <v>271926.08695652173</v>
      </c>
      <c r="H57" s="69">
        <f>SUM(H48:H56)</f>
        <v>136754487.09336677</v>
      </c>
    </row>
    <row r="58" spans="1:8">
      <c r="A58" s="75"/>
      <c r="B58" s="76" t="s">
        <v>75</v>
      </c>
      <c r="C58" s="33"/>
      <c r="D58" s="58">
        <f>D57+June23!D58</f>
        <v>43573251.166666672</v>
      </c>
      <c r="E58" s="50">
        <f>E57+June23!E58</f>
        <v>701241382</v>
      </c>
      <c r="F58" s="50">
        <f>F57+June23!F58</f>
        <v>279497384.61538458</v>
      </c>
      <c r="G58" s="50">
        <f>G57+June23!G58</f>
        <v>6003117.3913043477</v>
      </c>
      <c r="H58" s="50">
        <f>H57+June23!H58</f>
        <v>1030315135.1733556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July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117042803</v>
      </c>
      <c r="F84" s="96">
        <f>(+F28+F29+G29)-(F85-F86)</f>
        <v>37629203.010033444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117042803</v>
      </c>
      <c r="F87" s="96">
        <f>(F84+F85)-F86</f>
        <v>37629203.010033444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37357276.92307692</v>
      </c>
      <c r="G91" s="103">
        <f>G14</f>
        <v>271926.08695652173</v>
      </c>
      <c r="H91" s="104">
        <f>F91+G91</f>
        <v>37629203.010033444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D992-6306-44E7-9D8A-602FB0314F66}">
  <sheetPr>
    <tabColor rgb="FF92D050"/>
    <pageSetUpPr fitToPage="1"/>
  </sheetPr>
  <dimension ref="A1:H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J16" sqref="J1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137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8962108</v>
      </c>
      <c r="E14" s="120">
        <f>E15+E21+E22</f>
        <v>109122618</v>
      </c>
      <c r="F14" s="35">
        <f>(F16-F17)/0.26</f>
        <v>36410819.230769232</v>
      </c>
      <c r="G14" s="36">
        <f>(G16-G17)/0.23</f>
        <v>1262265.2173913042</v>
      </c>
      <c r="H14" s="37">
        <f>SUM(D14:G14)</f>
        <v>155757810.44816053</v>
      </c>
    </row>
    <row r="15" spans="1:8">
      <c r="A15" s="23"/>
      <c r="B15" s="38" t="s">
        <v>25</v>
      </c>
      <c r="C15" s="161"/>
      <c r="D15" s="136">
        <v>8335937</v>
      </c>
      <c r="E15" s="137">
        <v>108965299</v>
      </c>
      <c r="F15" s="138"/>
      <c r="G15" s="139"/>
      <c r="H15" s="37"/>
    </row>
    <row r="16" spans="1:8">
      <c r="A16" s="23"/>
      <c r="B16" s="38" t="s">
        <v>132</v>
      </c>
      <c r="C16" s="161"/>
      <c r="D16" s="136"/>
      <c r="E16" s="137"/>
      <c r="F16" s="136">
        <v>10202608</v>
      </c>
      <c r="G16" s="137">
        <v>290321</v>
      </c>
      <c r="H16" s="37"/>
    </row>
    <row r="17" spans="1:8">
      <c r="A17" s="23"/>
      <c r="B17" s="38" t="s">
        <v>133</v>
      </c>
      <c r="C17" s="161"/>
      <c r="D17" s="136"/>
      <c r="E17" s="137"/>
      <c r="F17" s="136">
        <v>735795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140"/>
      <c r="E18" s="141"/>
      <c r="F18" s="140">
        <f>F85</f>
        <v>0</v>
      </c>
      <c r="G18" s="141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197469</v>
      </c>
      <c r="E19" s="109">
        <v>2556037</v>
      </c>
      <c r="F19" s="46"/>
      <c r="G19" s="47"/>
      <c r="H19" s="37">
        <f t="shared" ref="H19:H27" si="0">SUM(D19:G19)</f>
        <v>2753506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53083</v>
      </c>
      <c r="E21" s="109">
        <v>157319</v>
      </c>
      <c r="F21" s="51"/>
      <c r="G21" s="52"/>
      <c r="H21" s="53">
        <f t="shared" si="0"/>
        <v>210402</v>
      </c>
    </row>
    <row r="22" spans="1:8">
      <c r="A22" s="5"/>
      <c r="B22" s="54" t="s">
        <v>36</v>
      </c>
      <c r="C22" s="48">
        <v>24</v>
      </c>
      <c r="D22" s="110">
        <v>573088</v>
      </c>
      <c r="E22" s="111">
        <v>0</v>
      </c>
      <c r="F22" s="49"/>
      <c r="G22" s="50"/>
      <c r="H22" s="37">
        <f t="shared" si="0"/>
        <v>573088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-20474.333333333336</v>
      </c>
      <c r="E24" s="111"/>
      <c r="F24" s="49"/>
      <c r="G24" s="50"/>
      <c r="H24" s="37">
        <f t="shared" si="0"/>
        <v>-20474.333333333336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844114.33333333337</v>
      </c>
      <c r="E28" s="53">
        <f>SUM(E19:E23)-E24</f>
        <v>2713356</v>
      </c>
      <c r="F28" s="53">
        <f>SUM(F19:F23)-F24</f>
        <v>0</v>
      </c>
      <c r="G28" s="53">
        <f>SUM(G19:G23)-G24</f>
        <v>0</v>
      </c>
      <c r="H28" s="50">
        <f>SUM(H19:H23)-H24</f>
        <v>3557470.3333333335</v>
      </c>
    </row>
    <row r="29" spans="1:8">
      <c r="A29" s="61" t="s">
        <v>43</v>
      </c>
      <c r="B29" s="62"/>
      <c r="C29" s="48">
        <v>40</v>
      </c>
      <c r="D29" s="49">
        <f>D14-D28</f>
        <v>8117993.666666667</v>
      </c>
      <c r="E29" s="63">
        <f>E14-E28</f>
        <v>106409262</v>
      </c>
      <c r="F29" s="50">
        <f>F14+F18-F28</f>
        <v>36410819.230769232</v>
      </c>
      <c r="G29" s="49">
        <f>G14-G28</f>
        <v>1262265.2173913042</v>
      </c>
      <c r="H29" s="50">
        <f>H14-H28</f>
        <v>152200340.11482719</v>
      </c>
    </row>
    <row r="30" spans="1:8">
      <c r="A30" s="23" t="s">
        <v>44</v>
      </c>
      <c r="B30" s="45" t="s">
        <v>45</v>
      </c>
      <c r="C30" s="33">
        <v>51</v>
      </c>
      <c r="D30" s="112">
        <v>5400</v>
      </c>
      <c r="E30" s="113">
        <v>4879</v>
      </c>
      <c r="F30" s="64"/>
      <c r="G30" s="65"/>
      <c r="H30" s="37">
        <f t="shared" ref="H30:H39" si="1">SUM(D30:G30)</f>
        <v>10279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8063</v>
      </c>
      <c r="E36" s="111">
        <v>11815</v>
      </c>
      <c r="F36" s="64"/>
      <c r="G36" s="65"/>
      <c r="H36" s="37">
        <f t="shared" si="1"/>
        <v>19878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13463</v>
      </c>
      <c r="E47" s="50">
        <f>SUM(E30:E41)</f>
        <v>16694</v>
      </c>
      <c r="F47" s="49">
        <f>SUM(F30:F41)</f>
        <v>0</v>
      </c>
      <c r="G47" s="50">
        <f>SUM(G30:G41)</f>
        <v>0</v>
      </c>
      <c r="H47" s="37">
        <f>SUM(H30:H41)</f>
        <v>30157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8104530.666666667</v>
      </c>
      <c r="E48" s="50">
        <f>E29-E47</f>
        <v>106392568</v>
      </c>
      <c r="F48" s="49">
        <f>F29-F47</f>
        <v>36410819.230769232</v>
      </c>
      <c r="G48" s="50">
        <f>G29-G47</f>
        <v>1262265.2173913042</v>
      </c>
      <c r="H48" s="37">
        <f>SUM(D48:G48)</f>
        <v>152170183.11482722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8104530.666666667</v>
      </c>
      <c r="E57" s="59">
        <f>SUM(E48:E56)</f>
        <v>106392568</v>
      </c>
      <c r="F57" s="58">
        <f>SUM(F48:F56)</f>
        <v>36410819.230769232</v>
      </c>
      <c r="G57" s="59">
        <f>SUM(G48:G56)</f>
        <v>1262265.2173913042</v>
      </c>
      <c r="H57" s="69">
        <f>SUM(H48:H56)</f>
        <v>152170183.11482722</v>
      </c>
    </row>
    <row r="58" spans="1:8">
      <c r="A58" s="75"/>
      <c r="B58" s="76" t="s">
        <v>75</v>
      </c>
      <c r="C58" s="33"/>
      <c r="D58" s="58">
        <f>D57+July23!D58</f>
        <v>51677781.833333336</v>
      </c>
      <c r="E58" s="50">
        <f>E57+July23!E58</f>
        <v>807633950</v>
      </c>
      <c r="F58" s="50">
        <f>F57+July23!F58</f>
        <v>315908203.8461538</v>
      </c>
      <c r="G58" s="50">
        <f>G57+July23!G58</f>
        <v>7265382.6086956523</v>
      </c>
      <c r="H58" s="50">
        <f>H57+July23!H58</f>
        <v>1182485318.2881827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August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118084726</v>
      </c>
      <c r="F84" s="96">
        <f>(+F28+F29+G29)-(F85-F86)</f>
        <v>37673084.448160537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118084726</v>
      </c>
      <c r="F87" s="96">
        <f>(F84+F85)-F86</f>
        <v>37673084.448160537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36410819.230769232</v>
      </c>
      <c r="G91" s="103">
        <f>G14</f>
        <v>1262265.2173913042</v>
      </c>
      <c r="H91" s="104">
        <f>F91+G91</f>
        <v>37673084.448160537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EB42-EC9A-4F1A-8310-B47F62B9E806}">
  <sheetPr>
    <tabColor rgb="FF00B050"/>
    <pageSetUpPr fitToPage="1"/>
  </sheetPr>
  <dimension ref="A1:I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F85" sqref="F8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8289202</v>
      </c>
      <c r="E14" s="120">
        <f>E15+E21+E22</f>
        <v>103410563</v>
      </c>
      <c r="F14" s="35">
        <f>(F16-F17)/0.26</f>
        <v>38515519.230769232</v>
      </c>
      <c r="G14" s="36">
        <f>(G16-G17)/0.23</f>
        <v>69578.260869565216</v>
      </c>
      <c r="H14" s="37">
        <f>SUM(D14:G14)</f>
        <v>150284862.49163878</v>
      </c>
    </row>
    <row r="15" spans="1:8">
      <c r="A15" s="23"/>
      <c r="B15" s="38" t="s">
        <v>25</v>
      </c>
      <c r="C15" s="161"/>
      <c r="D15" s="136">
        <v>7452151</v>
      </c>
      <c r="E15" s="137">
        <v>103333263</v>
      </c>
      <c r="F15" s="138"/>
      <c r="G15" s="139"/>
      <c r="H15" s="37"/>
    </row>
    <row r="16" spans="1:8">
      <c r="A16" s="23"/>
      <c r="B16" s="38" t="s">
        <v>132</v>
      </c>
      <c r="C16" s="161"/>
      <c r="D16" s="136"/>
      <c r="E16" s="137"/>
      <c r="F16" s="136">
        <v>10156211</v>
      </c>
      <c r="G16" s="137">
        <v>16003</v>
      </c>
      <c r="H16" s="37"/>
    </row>
    <row r="17" spans="1:9">
      <c r="A17" s="23"/>
      <c r="B17" s="38" t="s">
        <v>133</v>
      </c>
      <c r="C17" s="161"/>
      <c r="D17" s="136"/>
      <c r="E17" s="137"/>
      <c r="F17" s="136">
        <v>142176</v>
      </c>
      <c r="G17" s="137">
        <v>0</v>
      </c>
      <c r="H17" s="37"/>
    </row>
    <row r="18" spans="1:9">
      <c r="A18" s="42" t="s">
        <v>28</v>
      </c>
      <c r="B18" s="6" t="s">
        <v>29</v>
      </c>
      <c r="C18" s="39">
        <v>2</v>
      </c>
      <c r="D18" s="140"/>
      <c r="E18" s="141"/>
      <c r="F18" s="140">
        <f>2314165/0.26</f>
        <v>8900634.615384616</v>
      </c>
      <c r="G18" s="141"/>
      <c r="H18" s="37"/>
    </row>
    <row r="19" spans="1:9">
      <c r="A19" s="5" t="s">
        <v>30</v>
      </c>
      <c r="B19" s="45" t="s">
        <v>31</v>
      </c>
      <c r="C19" s="31">
        <v>21</v>
      </c>
      <c r="D19" s="108">
        <v>175265</v>
      </c>
      <c r="E19" s="109">
        <v>2440457</v>
      </c>
      <c r="F19" s="46"/>
      <c r="G19" s="47"/>
      <c r="H19" s="37">
        <f t="shared" ref="H19:H27" si="0">SUM(D19:G19)</f>
        <v>2615722</v>
      </c>
    </row>
    <row r="20" spans="1:9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9">
      <c r="A21" s="5" t="s">
        <v>34</v>
      </c>
      <c r="B21" s="45" t="s">
        <v>35</v>
      </c>
      <c r="C21" s="31">
        <v>23</v>
      </c>
      <c r="D21" s="108">
        <v>58815</v>
      </c>
      <c r="E21" s="109">
        <v>77300</v>
      </c>
      <c r="F21" s="51"/>
      <c r="G21" s="52"/>
      <c r="H21" s="53">
        <f t="shared" si="0"/>
        <v>136115</v>
      </c>
    </row>
    <row r="22" spans="1:9">
      <c r="A22" s="5"/>
      <c r="B22" s="54" t="s">
        <v>36</v>
      </c>
      <c r="C22" s="48">
        <v>24</v>
      </c>
      <c r="D22" s="110">
        <v>778236</v>
      </c>
      <c r="E22" s="111"/>
      <c r="F22" s="49"/>
      <c r="G22" s="50"/>
      <c r="H22" s="37">
        <f t="shared" si="0"/>
        <v>778236</v>
      </c>
    </row>
    <row r="23" spans="1:9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9">
      <c r="A24" s="5"/>
      <c r="B24" s="55" t="s">
        <v>38</v>
      </c>
      <c r="C24" s="48">
        <v>26</v>
      </c>
      <c r="D24" s="111">
        <v>-1057712.9166666665</v>
      </c>
      <c r="E24" s="111"/>
      <c r="F24" s="49"/>
      <c r="G24" s="50"/>
      <c r="H24" s="37">
        <f t="shared" si="0"/>
        <v>-1057712.9166666665</v>
      </c>
    </row>
    <row r="25" spans="1:9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9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9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9">
      <c r="A28" s="5"/>
      <c r="B28" s="45" t="s">
        <v>42</v>
      </c>
      <c r="C28" s="31">
        <v>30</v>
      </c>
      <c r="D28" s="53">
        <f>SUM(D19:D23)-D24</f>
        <v>2070028.9166666665</v>
      </c>
      <c r="E28" s="53">
        <f>SUM(E19:E23)-E24</f>
        <v>2517757</v>
      </c>
      <c r="F28" s="53">
        <f>SUM(F19:F23)-F24</f>
        <v>0</v>
      </c>
      <c r="G28" s="53">
        <f>SUM(G19:G23)-G24</f>
        <v>0</v>
      </c>
      <c r="H28" s="50">
        <f>SUM(H19:H23)-H24</f>
        <v>4587785.916666666</v>
      </c>
    </row>
    <row r="29" spans="1:9">
      <c r="A29" s="61" t="s">
        <v>43</v>
      </c>
      <c r="B29" s="62"/>
      <c r="C29" s="48">
        <v>40</v>
      </c>
      <c r="D29" s="49">
        <f>D14-D28</f>
        <v>6219173.083333334</v>
      </c>
      <c r="E29" s="63">
        <f>E14-E28</f>
        <v>100892806</v>
      </c>
      <c r="F29" s="50">
        <f>F14+F18-F28</f>
        <v>47416153.846153848</v>
      </c>
      <c r="G29" s="49">
        <f>G14-G28</f>
        <v>69578.260869565216</v>
      </c>
      <c r="H29" s="50">
        <f>H14-H28</f>
        <v>145697076.57497212</v>
      </c>
      <c r="I29" s="155"/>
    </row>
    <row r="30" spans="1:9">
      <c r="A30" s="23" t="s">
        <v>44</v>
      </c>
      <c r="B30" s="45" t="s">
        <v>45</v>
      </c>
      <c r="C30" s="33">
        <v>51</v>
      </c>
      <c r="D30" s="112">
        <v>1869</v>
      </c>
      <c r="E30" s="113">
        <v>2776</v>
      </c>
      <c r="F30" s="64"/>
      <c r="G30" s="65"/>
      <c r="H30" s="37">
        <f t="shared" ref="H30:H39" si="1">SUM(D30:G30)</f>
        <v>4645</v>
      </c>
    </row>
    <row r="31" spans="1:9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9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45790</v>
      </c>
      <c r="E36" s="111">
        <v>16183</v>
      </c>
      <c r="F36" s="64"/>
      <c r="G36" s="65"/>
      <c r="H36" s="37">
        <f t="shared" si="1"/>
        <v>61973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47659</v>
      </c>
      <c r="E47" s="50">
        <f>SUM(E30:E41)</f>
        <v>18959</v>
      </c>
      <c r="F47" s="49">
        <f>SUM(F30:F41)</f>
        <v>0</v>
      </c>
      <c r="G47" s="50">
        <f>SUM(G30:G41)</f>
        <v>0</v>
      </c>
      <c r="H47" s="37">
        <f>SUM(H30:H41)</f>
        <v>66618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6171514.083333334</v>
      </c>
      <c r="E48" s="50">
        <f>E29-E47</f>
        <v>100873847</v>
      </c>
      <c r="F48" s="49">
        <f>F29-F47</f>
        <v>47416153.846153848</v>
      </c>
      <c r="G48" s="50">
        <f>G29-G47</f>
        <v>69578.260869565216</v>
      </c>
      <c r="H48" s="37">
        <f>SUM(D48:G48)</f>
        <v>154531093.19035673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6171514.083333334</v>
      </c>
      <c r="E57" s="59">
        <f>SUM(E48:E56)</f>
        <v>100873847</v>
      </c>
      <c r="F57" s="58">
        <f>SUM(F48:F56)</f>
        <v>47416153.846153848</v>
      </c>
      <c r="G57" s="59">
        <f>SUM(G48:G56)</f>
        <v>69578.260869565216</v>
      </c>
      <c r="H57" s="69">
        <f>SUM(H48:H56)</f>
        <v>154531093.19035673</v>
      </c>
    </row>
    <row r="58" spans="1:8">
      <c r="A58" s="75"/>
      <c r="B58" s="76" t="s">
        <v>75</v>
      </c>
      <c r="C58" s="33"/>
      <c r="D58" s="58">
        <f>D57+'Aug23'!D58</f>
        <v>57849295.916666672</v>
      </c>
      <c r="E58" s="50">
        <f>E57+'Aug23'!E58</f>
        <v>908507797</v>
      </c>
      <c r="F58" s="50">
        <f>F57+'Aug23'!F58</f>
        <v>363324357.69230765</v>
      </c>
      <c r="G58" s="50">
        <f>G57+'Aug23'!G58</f>
        <v>7334960.8695652178</v>
      </c>
      <c r="H58" s="50">
        <f>H57+'Aug23'!H58</f>
        <v>1337016411.4785395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September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111699765</v>
      </c>
      <c r="F84" s="96">
        <f>(+F28+F29+G29)-(F85-F86)</f>
        <v>38585097.491638795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2314165/0.26</f>
        <v>8900634.615384616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111699765</v>
      </c>
      <c r="F87" s="96">
        <f>(F84+F85)-F86</f>
        <v>47485732.10702341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38515519.230769232</v>
      </c>
      <c r="G91" s="103">
        <f>G14</f>
        <v>69578.260869565216</v>
      </c>
      <c r="H91" s="104">
        <f>F91+G91</f>
        <v>38585097.491638795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8116-B4E1-49F6-98EC-0FC1AB177F95}">
  <sheetPr>
    <tabColor rgb="FF00B050"/>
    <pageSetUpPr fitToPage="1"/>
  </sheetPr>
  <dimension ref="A1:H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D36" sqref="D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8227363</v>
      </c>
      <c r="E14" s="120">
        <f>E15+E21+E22</f>
        <v>106399326</v>
      </c>
      <c r="F14" s="35">
        <f>(F16-F17)/0.26</f>
        <v>38047000</v>
      </c>
      <c r="G14" s="36">
        <f>(G16-G17)/0.23</f>
        <v>1009239.1304347826</v>
      </c>
      <c r="H14" s="37">
        <f>SUM(D14:G14)</f>
        <v>153682928.13043478</v>
      </c>
    </row>
    <row r="15" spans="1:8">
      <c r="A15" s="23"/>
      <c r="B15" s="38" t="s">
        <v>25</v>
      </c>
      <c r="C15" s="161"/>
      <c r="D15" s="136">
        <v>7483196</v>
      </c>
      <c r="E15" s="137">
        <v>106277927</v>
      </c>
      <c r="F15" s="138"/>
      <c r="G15" s="139"/>
      <c r="H15" s="37"/>
    </row>
    <row r="16" spans="1:8">
      <c r="A16" s="23"/>
      <c r="B16" s="38" t="s">
        <v>132</v>
      </c>
      <c r="C16" s="161"/>
      <c r="D16" s="136"/>
      <c r="E16" s="137"/>
      <c r="F16" s="136">
        <v>10015600</v>
      </c>
      <c r="G16" s="137">
        <v>232125</v>
      </c>
      <c r="H16" s="37"/>
    </row>
    <row r="17" spans="1:8">
      <c r="A17" s="23"/>
      <c r="B17" s="38" t="s">
        <v>133</v>
      </c>
      <c r="C17" s="161"/>
      <c r="D17" s="136"/>
      <c r="E17" s="137"/>
      <c r="F17" s="136">
        <v>123380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/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178920</v>
      </c>
      <c r="E19" s="109">
        <v>2504028</v>
      </c>
      <c r="F19" s="46"/>
      <c r="G19" s="47"/>
      <c r="H19" s="37">
        <f t="shared" ref="H19:H27" si="0">SUM(D19:G19)</f>
        <v>2682948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49773</v>
      </c>
      <c r="E21" s="109">
        <v>82859</v>
      </c>
      <c r="F21" s="51"/>
      <c r="G21" s="52"/>
      <c r="H21" s="53">
        <f t="shared" si="0"/>
        <v>132632</v>
      </c>
    </row>
    <row r="22" spans="1:8">
      <c r="A22" s="5"/>
      <c r="B22" s="54" t="s">
        <v>36</v>
      </c>
      <c r="C22" s="48">
        <v>24</v>
      </c>
      <c r="D22" s="110">
        <v>694394</v>
      </c>
      <c r="E22" s="111">
        <v>38540</v>
      </c>
      <c r="F22" s="49"/>
      <c r="G22" s="50"/>
      <c r="H22" s="37">
        <f t="shared" si="0"/>
        <v>732934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-1015404.3999999998</v>
      </c>
      <c r="E24" s="111"/>
      <c r="F24" s="49"/>
      <c r="G24" s="50"/>
      <c r="H24" s="37">
        <f t="shared" si="0"/>
        <v>-1015404.3999999998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1938491.4</v>
      </c>
      <c r="E28" s="53">
        <f>SUM(E19:E23)-E24</f>
        <v>2625427</v>
      </c>
      <c r="F28" s="53">
        <f>SUM(F19:F23)-F24</f>
        <v>0</v>
      </c>
      <c r="G28" s="53">
        <f>SUM(G19:G23)-G24</f>
        <v>0</v>
      </c>
      <c r="H28" s="50">
        <f>SUM(H19:H23)-H24</f>
        <v>4563918.3999999994</v>
      </c>
    </row>
    <row r="29" spans="1:8">
      <c r="A29" s="61" t="s">
        <v>43</v>
      </c>
      <c r="B29" s="62"/>
      <c r="C29" s="48">
        <v>40</v>
      </c>
      <c r="D29" s="49">
        <f>D14-D28</f>
        <v>6288871.5999999996</v>
      </c>
      <c r="E29" s="63">
        <f>E14-E28</f>
        <v>103773899</v>
      </c>
      <c r="F29" s="50">
        <f>F14+F18-F28</f>
        <v>38047000</v>
      </c>
      <c r="G29" s="49">
        <f>G14-G28</f>
        <v>1009239.1304347826</v>
      </c>
      <c r="H29" s="50">
        <f>H14-H28</f>
        <v>149119009.73043478</v>
      </c>
    </row>
    <row r="30" spans="1:8">
      <c r="A30" s="23" t="s">
        <v>44</v>
      </c>
      <c r="B30" s="45" t="s">
        <v>45</v>
      </c>
      <c r="C30" s="33">
        <v>51</v>
      </c>
      <c r="D30" s="112">
        <v>9241</v>
      </c>
      <c r="E30" s="113">
        <v>7034</v>
      </c>
      <c r="F30" s="64"/>
      <c r="G30" s="65"/>
      <c r="H30" s="37">
        <f t="shared" ref="H30:H39" si="1">SUM(D30:G30)</f>
        <v>16275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17803</v>
      </c>
      <c r="E36" s="111">
        <v>4699</v>
      </c>
      <c r="F36" s="64"/>
      <c r="G36" s="65"/>
      <c r="H36" s="37">
        <f t="shared" si="1"/>
        <v>22502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27044</v>
      </c>
      <c r="E47" s="50">
        <f>SUM(E30:E41)</f>
        <v>11733</v>
      </c>
      <c r="F47" s="49">
        <f>SUM(F30:F41)</f>
        <v>0</v>
      </c>
      <c r="G47" s="50">
        <f>SUM(G30:G41)</f>
        <v>0</v>
      </c>
      <c r="H47" s="37">
        <f>SUM(H30:H41)</f>
        <v>38777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6261827.5999999996</v>
      </c>
      <c r="E48" s="50">
        <f>E29-E47</f>
        <v>103762166</v>
      </c>
      <c r="F48" s="49">
        <f>F29-F47</f>
        <v>38047000</v>
      </c>
      <c r="G48" s="50">
        <f>G29-G47</f>
        <v>1009239.1304347826</v>
      </c>
      <c r="H48" s="37">
        <f>SUM(D48:G48)</f>
        <v>149080232.73043478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6261827.5999999996</v>
      </c>
      <c r="E57" s="59">
        <f>SUM(E48:E56)</f>
        <v>103762166</v>
      </c>
      <c r="F57" s="58">
        <f>SUM(F48:F56)</f>
        <v>38047000</v>
      </c>
      <c r="G57" s="59">
        <f>SUM(G48:G56)</f>
        <v>1009239.1304347826</v>
      </c>
      <c r="H57" s="69">
        <f>SUM(H48:H56)</f>
        <v>149080232.73043478</v>
      </c>
    </row>
    <row r="58" spans="1:8">
      <c r="A58" s="75"/>
      <c r="B58" s="76" t="s">
        <v>75</v>
      </c>
      <c r="C58" s="33"/>
      <c r="D58" s="58">
        <f>D57+'Sep23'!D58</f>
        <v>64111123.516666673</v>
      </c>
      <c r="E58" s="50">
        <f>E57+'Sep23'!E58</f>
        <v>1012269963</v>
      </c>
      <c r="F58" s="50">
        <f>F57+'Sep23'!F58</f>
        <v>401371357.69230765</v>
      </c>
      <c r="G58" s="50">
        <f>G57+'Sep23'!G58</f>
        <v>8344200</v>
      </c>
      <c r="H58" s="50">
        <f>H57+'Sep23'!H58</f>
        <v>1486096644.2089744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October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114626689</v>
      </c>
      <c r="F84" s="96">
        <f>(+F28+F29+G29)-(F85-F86)</f>
        <v>30795142.976588629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114626689</v>
      </c>
      <c r="F87" s="96">
        <f>(F84+F85)-F86</f>
        <v>39056239.130434781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38047000</v>
      </c>
      <c r="G91" s="103">
        <f>G14</f>
        <v>1009239.1304347826</v>
      </c>
      <c r="H91" s="104">
        <f>F91+G91</f>
        <v>39056239.130434781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A441-0F89-4157-A5C2-6EF66756A1C2}">
  <sheetPr>
    <tabColor rgb="FF00B050"/>
    <pageSetUpPr fitToPage="1"/>
  </sheetPr>
  <dimension ref="A1:H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G16" sqref="G1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60">
        <v>1</v>
      </c>
      <c r="D14" s="35">
        <f>D15+D21+D22</f>
        <v>7590916</v>
      </c>
      <c r="E14" s="120">
        <f>E15+E21+E22</f>
        <v>97175574</v>
      </c>
      <c r="F14" s="35">
        <f>(F16-F17)/0.26</f>
        <v>40001623.076923072</v>
      </c>
      <c r="G14" s="36">
        <f>(G16-G17)/0.23</f>
        <v>723778.26086956519</v>
      </c>
      <c r="H14" s="37">
        <f>SUM(D14:G14)</f>
        <v>145491891.33779263</v>
      </c>
    </row>
    <row r="15" spans="1:8">
      <c r="A15" s="23"/>
      <c r="B15" s="38" t="s">
        <v>25</v>
      </c>
      <c r="C15" s="161"/>
      <c r="D15" s="136">
        <v>7043909</v>
      </c>
      <c r="E15" s="137">
        <v>97044870</v>
      </c>
      <c r="F15" s="138"/>
      <c r="G15" s="139"/>
      <c r="H15" s="37"/>
    </row>
    <row r="16" spans="1:8">
      <c r="A16" s="23"/>
      <c r="B16" s="38" t="s">
        <v>132</v>
      </c>
      <c r="C16" s="161"/>
      <c r="D16" s="136"/>
      <c r="E16" s="137"/>
      <c r="F16" s="136">
        <v>10892747</v>
      </c>
      <c r="G16" s="137">
        <v>166469</v>
      </c>
      <c r="H16" s="37"/>
    </row>
    <row r="17" spans="1:8">
      <c r="A17" s="23"/>
      <c r="B17" s="38" t="s">
        <v>133</v>
      </c>
      <c r="C17" s="161"/>
      <c r="D17" s="136"/>
      <c r="E17" s="137"/>
      <c r="F17" s="136">
        <v>492325</v>
      </c>
      <c r="G17" s="137">
        <v>0</v>
      </c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/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167370</v>
      </c>
      <c r="E19" s="109">
        <v>2266435</v>
      </c>
      <c r="F19" s="46"/>
      <c r="G19" s="47"/>
      <c r="H19" s="37">
        <f t="shared" ref="H19:H27" si="0">SUM(D19:G19)</f>
        <v>2433805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48730</v>
      </c>
      <c r="E21" s="109">
        <v>130624</v>
      </c>
      <c r="F21" s="51"/>
      <c r="G21" s="52"/>
      <c r="H21" s="53">
        <f t="shared" si="0"/>
        <v>179354</v>
      </c>
    </row>
    <row r="22" spans="1:8">
      <c r="A22" s="5"/>
      <c r="B22" s="54" t="s">
        <v>36</v>
      </c>
      <c r="C22" s="48">
        <v>24</v>
      </c>
      <c r="D22" s="110">
        <v>498277</v>
      </c>
      <c r="E22" s="111">
        <v>80</v>
      </c>
      <c r="F22" s="49"/>
      <c r="G22" s="50"/>
      <c r="H22" s="37">
        <f t="shared" si="0"/>
        <v>498357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1851.5416666666665</v>
      </c>
      <c r="E24" s="111"/>
      <c r="F24" s="49"/>
      <c r="G24" s="50"/>
      <c r="H24" s="37">
        <f t="shared" si="0"/>
        <v>1851.5416666666665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712525.45833333337</v>
      </c>
      <c r="E28" s="53">
        <f>SUM(E19:E23)-E24</f>
        <v>2397139</v>
      </c>
      <c r="F28" s="53">
        <f>SUM(F19:F23)-F24</f>
        <v>0</v>
      </c>
      <c r="G28" s="53">
        <f>SUM(G19:G23)-G24</f>
        <v>0</v>
      </c>
      <c r="H28" s="50">
        <f>SUM(H19:H23)-H24</f>
        <v>3109664.4583333335</v>
      </c>
    </row>
    <row r="29" spans="1:8">
      <c r="A29" s="61" t="s">
        <v>43</v>
      </c>
      <c r="B29" s="62"/>
      <c r="C29" s="48">
        <v>40</v>
      </c>
      <c r="D29" s="49">
        <f>D14-D28</f>
        <v>6878390.541666667</v>
      </c>
      <c r="E29" s="63">
        <f>E14-E28</f>
        <v>94778435</v>
      </c>
      <c r="F29" s="50">
        <f>F14+F18-F28</f>
        <v>40001623.076923072</v>
      </c>
      <c r="G29" s="49">
        <f>G14-G28</f>
        <v>723778.26086956519</v>
      </c>
      <c r="H29" s="50">
        <f>H14-H28</f>
        <v>142382226.87945929</v>
      </c>
    </row>
    <row r="30" spans="1:8">
      <c r="A30" s="23" t="s">
        <v>44</v>
      </c>
      <c r="B30" s="45" t="s">
        <v>45</v>
      </c>
      <c r="C30" s="33">
        <v>51</v>
      </c>
      <c r="D30" s="112">
        <v>4069</v>
      </c>
      <c r="E30" s="113">
        <v>3770</v>
      </c>
      <c r="F30" s="64"/>
      <c r="G30" s="65"/>
      <c r="H30" s="37">
        <f t="shared" ref="H30:H39" si="1">SUM(D30:G30)</f>
        <v>7839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840</v>
      </c>
      <c r="E36" s="111">
        <v>3282</v>
      </c>
      <c r="F36" s="64"/>
      <c r="G36" s="65"/>
      <c r="H36" s="37">
        <f t="shared" si="1"/>
        <v>4122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4909</v>
      </c>
      <c r="E47" s="50">
        <f>SUM(E30:E41)</f>
        <v>7052</v>
      </c>
      <c r="F47" s="49">
        <f>SUM(F30:F41)</f>
        <v>0</v>
      </c>
      <c r="G47" s="50">
        <f>SUM(G30:G41)</f>
        <v>0</v>
      </c>
      <c r="H47" s="37">
        <f>SUM(H30:H41)</f>
        <v>11961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6873481.541666667</v>
      </c>
      <c r="E48" s="50">
        <f>E29-E47</f>
        <v>94771383</v>
      </c>
      <c r="F48" s="49">
        <f>F29-F47</f>
        <v>40001623.076923072</v>
      </c>
      <c r="G48" s="50">
        <f>G29-G47</f>
        <v>723778.26086956519</v>
      </c>
      <c r="H48" s="37">
        <f>SUM(D48:G48)</f>
        <v>142370265.87945932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6873481.541666667</v>
      </c>
      <c r="E57" s="59">
        <f>SUM(E48:E56)</f>
        <v>94771383</v>
      </c>
      <c r="F57" s="58">
        <f>SUM(F48:F56)</f>
        <v>40001623.076923072</v>
      </c>
      <c r="G57" s="59">
        <f>SUM(G48:G56)</f>
        <v>723778.26086956519</v>
      </c>
      <c r="H57" s="69">
        <f>SUM(H48:H56)</f>
        <v>142370265.87945932</v>
      </c>
    </row>
    <row r="58" spans="1:8">
      <c r="A58" s="75"/>
      <c r="B58" s="76" t="s">
        <v>75</v>
      </c>
      <c r="C58" s="33"/>
      <c r="D58" s="58">
        <f>D57+'Oct23'!D58</f>
        <v>70984605.058333337</v>
      </c>
      <c r="E58" s="50">
        <f>E57+'Oct23'!E58</f>
        <v>1107041346</v>
      </c>
      <c r="F58" s="50">
        <f>F57+'Oct23'!F58</f>
        <v>441372980.76923072</v>
      </c>
      <c r="G58" s="50">
        <f>G57+'Oct23'!G58</f>
        <v>9067978.2608695645</v>
      </c>
      <c r="H58" s="50">
        <f>H57+'Oct23'!H58</f>
        <v>1628466910.0884337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November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104766490</v>
      </c>
      <c r="F84" s="96">
        <f>(+F28+F29+G29)-(F85-F86)</f>
        <v>32464305.183946483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104766490</v>
      </c>
      <c r="F87" s="96">
        <f>(F84+F85)-F86</f>
        <v>40725401.337792635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40001623.076923072</v>
      </c>
      <c r="G91" s="103">
        <f>G14</f>
        <v>723778.26086956519</v>
      </c>
      <c r="H91" s="104">
        <f>F91+G91</f>
        <v>40725401.337792635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6FC1-7DCC-4B8E-A1B9-95660E6F1992}">
  <sheetPr>
    <tabColor rgb="FF00B050"/>
    <pageSetUpPr fitToPage="1"/>
  </sheetPr>
  <dimension ref="A1:I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I14" sqref="I14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7">
        <v>2023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60">
        <v>1</v>
      </c>
      <c r="D14" s="35">
        <f>D15+D21+D22</f>
        <v>7601737</v>
      </c>
      <c r="E14" s="120">
        <f>E15+E21+E22</f>
        <v>101857957</v>
      </c>
      <c r="F14" s="35">
        <f>(F16-F17)/0.26</f>
        <v>39721438.461538464</v>
      </c>
      <c r="G14" s="36">
        <f>(G16-G17)/0.23</f>
        <v>9292491.3043478262</v>
      </c>
      <c r="H14" s="37">
        <f>SUM(D14:G14)</f>
        <v>158473623.76588628</v>
      </c>
      <c r="I14" s="155"/>
    </row>
    <row r="15" spans="1:9">
      <c r="A15" s="23"/>
      <c r="B15" s="38" t="s">
        <v>25</v>
      </c>
      <c r="C15" s="161"/>
      <c r="D15" s="136">
        <v>7069371</v>
      </c>
      <c r="E15" s="137">
        <v>101632387</v>
      </c>
      <c r="F15" s="138"/>
      <c r="G15" s="139"/>
      <c r="H15" s="37"/>
    </row>
    <row r="16" spans="1:9">
      <c r="A16" s="23"/>
      <c r="B16" s="38" t="s">
        <v>132</v>
      </c>
      <c r="C16" s="161"/>
      <c r="D16" s="136"/>
      <c r="E16" s="137"/>
      <c r="F16" s="136">
        <v>10430660</v>
      </c>
      <c r="G16" s="137">
        <v>2137273</v>
      </c>
      <c r="H16" s="37"/>
    </row>
    <row r="17" spans="1:8">
      <c r="A17" s="23"/>
      <c r="B17" s="38" t="s">
        <v>133</v>
      </c>
      <c r="C17" s="161"/>
      <c r="D17" s="136"/>
      <c r="E17" s="137"/>
      <c r="F17" s="136">
        <v>103086</v>
      </c>
      <c r="G17" s="137"/>
      <c r="H17" s="37"/>
    </row>
    <row r="18" spans="1:8">
      <c r="A18" s="42" t="s">
        <v>28</v>
      </c>
      <c r="B18" s="6" t="s">
        <v>29</v>
      </c>
      <c r="C18" s="39">
        <v>2</v>
      </c>
      <c r="D18" s="140"/>
      <c r="E18" s="141"/>
      <c r="F18" s="140">
        <f>2137273/0.26</f>
        <v>8220280.769230769</v>
      </c>
      <c r="G18" s="141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168963</v>
      </c>
      <c r="E19" s="109">
        <v>2399128</v>
      </c>
      <c r="F19" s="46"/>
      <c r="G19" s="47"/>
      <c r="H19" s="37">
        <f t="shared" ref="H19:H27" si="0">SUM(D19:G19)</f>
        <v>2568091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77532</v>
      </c>
      <c r="E21" s="109">
        <v>225570</v>
      </c>
      <c r="F21" s="51"/>
      <c r="G21" s="52"/>
      <c r="H21" s="53">
        <f t="shared" si="0"/>
        <v>303102</v>
      </c>
    </row>
    <row r="22" spans="1:8">
      <c r="A22" s="5"/>
      <c r="B22" s="54" t="s">
        <v>36</v>
      </c>
      <c r="C22" s="48">
        <v>24</v>
      </c>
      <c r="D22" s="110">
        <v>454834</v>
      </c>
      <c r="E22" s="111"/>
      <c r="F22" s="49"/>
      <c r="G22" s="50"/>
      <c r="H22" s="37">
        <f t="shared" si="0"/>
        <v>454834</v>
      </c>
    </row>
    <row r="23" spans="1:8">
      <c r="A23" s="5"/>
      <c r="B23" s="55" t="s">
        <v>37</v>
      </c>
      <c r="C23" s="31">
        <v>25</v>
      </c>
      <c r="D23" s="108"/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385202.0833333332</v>
      </c>
      <c r="E24" s="111"/>
      <c r="F24" s="49"/>
      <c r="G24" s="50"/>
      <c r="H24" s="37">
        <f t="shared" si="0"/>
        <v>385202.0833333332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316126.9166666668</v>
      </c>
      <c r="E28" s="53">
        <f>SUM(E19:E23)-E24</f>
        <v>2624698</v>
      </c>
      <c r="F28" s="53">
        <f>SUM(F19:F23)-F24</f>
        <v>0</v>
      </c>
      <c r="G28" s="53">
        <f>SUM(G19:G23)-G24</f>
        <v>0</v>
      </c>
      <c r="H28" s="50">
        <f>SUM(H19:H23)-H24</f>
        <v>2940824.916666667</v>
      </c>
    </row>
    <row r="29" spans="1:8">
      <c r="A29" s="61" t="s">
        <v>43</v>
      </c>
      <c r="B29" s="62"/>
      <c r="C29" s="48">
        <v>40</v>
      </c>
      <c r="D29" s="49">
        <f>D14-D28</f>
        <v>7285610.083333333</v>
      </c>
      <c r="E29" s="63">
        <f>E14-E28</f>
        <v>99233259</v>
      </c>
      <c r="F29" s="50">
        <f>F14+F18-F28</f>
        <v>47941719.230769232</v>
      </c>
      <c r="G29" s="49">
        <f>G14-G28</f>
        <v>9292491.3043478262</v>
      </c>
      <c r="H29" s="50">
        <f>H14-H28</f>
        <v>155532798.84921962</v>
      </c>
    </row>
    <row r="30" spans="1:8">
      <c r="A30" s="23" t="s">
        <v>44</v>
      </c>
      <c r="B30" s="45" t="s">
        <v>45</v>
      </c>
      <c r="C30" s="33">
        <v>51</v>
      </c>
      <c r="D30" s="112">
        <v>8852</v>
      </c>
      <c r="E30" s="113">
        <v>7063</v>
      </c>
      <c r="F30" s="64"/>
      <c r="G30" s="65"/>
      <c r="H30" s="37">
        <f t="shared" ref="H30:H39" si="1">SUM(D30:G30)</f>
        <v>15915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9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9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9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9">
      <c r="A36" s="5"/>
      <c r="B36" s="10" t="s">
        <v>52</v>
      </c>
      <c r="C36" s="33">
        <v>57</v>
      </c>
      <c r="D36" s="110">
        <v>12315</v>
      </c>
      <c r="E36" s="111">
        <v>635776</v>
      </c>
      <c r="F36" s="64"/>
      <c r="G36" s="65"/>
      <c r="H36" s="37">
        <f t="shared" si="1"/>
        <v>648091</v>
      </c>
    </row>
    <row r="37" spans="1:9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9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9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9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9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9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9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9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9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9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9">
      <c r="A47" s="55"/>
      <c r="B47" s="45" t="s">
        <v>124</v>
      </c>
      <c r="C47" s="48">
        <v>70</v>
      </c>
      <c r="D47" s="49">
        <f>SUM(D30:D41)</f>
        <v>21167</v>
      </c>
      <c r="E47" s="50">
        <f>SUM(E30:E41)</f>
        <v>642839</v>
      </c>
      <c r="F47" s="49">
        <f>SUM(F30:F41)</f>
        <v>0</v>
      </c>
      <c r="G47" s="50">
        <f>SUM(G30:G41)</f>
        <v>0</v>
      </c>
      <c r="H47" s="37">
        <f>SUM(H30:H41)</f>
        <v>664006</v>
      </c>
    </row>
    <row r="48" spans="1:9">
      <c r="A48" s="5" t="s">
        <v>61</v>
      </c>
      <c r="B48" s="45" t="s">
        <v>62</v>
      </c>
      <c r="C48" s="48">
        <v>81</v>
      </c>
      <c r="D48" s="49">
        <f>D29-D47</f>
        <v>7264443.083333333</v>
      </c>
      <c r="E48" s="50">
        <f>E29-E47</f>
        <v>98590420</v>
      </c>
      <c r="F48" s="49">
        <f>F29-F47</f>
        <v>47941719.230769232</v>
      </c>
      <c r="G48" s="50">
        <f>G29-G47</f>
        <v>9292491.3043478262</v>
      </c>
      <c r="H48" s="37">
        <f>SUM(D48:G48)</f>
        <v>163089073.61845037</v>
      </c>
      <c r="I48" s="155"/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7264443.083333333</v>
      </c>
      <c r="E57" s="59">
        <f>SUM(E48:E56)</f>
        <v>98590420</v>
      </c>
      <c r="F57" s="58">
        <f>SUM(F48:F56)</f>
        <v>47941719.230769232</v>
      </c>
      <c r="G57" s="59">
        <f>SUM(G48:G56)</f>
        <v>9292491.3043478262</v>
      </c>
      <c r="H57" s="69">
        <f>SUM(H48:H56)</f>
        <v>163089073.61845037</v>
      </c>
    </row>
    <row r="58" spans="1:8">
      <c r="A58" s="75"/>
      <c r="B58" s="76" t="s">
        <v>75</v>
      </c>
      <c r="C58" s="33"/>
      <c r="D58" s="58">
        <f>D57+'Nov23'!D58</f>
        <v>78249048.141666666</v>
      </c>
      <c r="E58" s="50">
        <f>E57+'Nov23'!E58</f>
        <v>1205631766</v>
      </c>
      <c r="F58" s="50">
        <f>F57+'Nov23'!F58</f>
        <v>489314699.99999994</v>
      </c>
      <c r="G58" s="50">
        <f>G57+'Nov23'!G58</f>
        <v>18360469.565217391</v>
      </c>
      <c r="H58" s="50">
        <f>H57+'Nov23'!H58</f>
        <v>1791555983.7068841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2023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December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109459694</v>
      </c>
      <c r="F84" s="96">
        <f>(+F28+F29+G29)-(F85-F86)</f>
        <v>48973114.381270908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2147885/0.26</f>
        <v>8261096.153846154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109459694</v>
      </c>
      <c r="F87" s="96">
        <f>(F84+F85)-F86</f>
        <v>57234210.53511706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39721438.461538464</v>
      </c>
      <c r="G91" s="103">
        <f>G14</f>
        <v>9292491.3043478262</v>
      </c>
      <c r="H91" s="104">
        <f>F91+G91</f>
        <v>49013929.765886292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52"/>
  <sheetViews>
    <sheetView workbookViewId="0">
      <selection activeCell="J50" sqref="J50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2023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8" t="s">
        <v>14</v>
      </c>
      <c r="G11" s="159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21">
        <v>1</v>
      </c>
      <c r="D14" s="122">
        <f>'Jan23'!D14+'Feb23'!D14+'Mar23'!D14+'Apr23'!D14+'May23'!D14+June23!D14+July23!D14+'Aug23'!D14+'Sep23'!D14+'Oct23'!D14+'Nov23'!D14+'Dec23'!D14</f>
        <v>103907358</v>
      </c>
      <c r="E14" s="122">
        <f>'Jan23'!E14+'Feb23'!E14+'Mar23'!E14+'Apr23'!E14+'May23'!E14+June23!E14+July23!E14+'Aug23'!E14+'Sep23'!E14+'Oct23'!E14+'Nov23'!E14+'Dec23'!E14</f>
        <v>1237240474</v>
      </c>
      <c r="F14" s="122">
        <f>'Jan23'!F14+'Feb23'!F14+'Mar23'!F14+'Apr23'!F14+'May23'!F14+June23!F14+July23!F14+'Aug23'!F14+'Sep23'!F14+'Oct23'!F14+'Nov23'!F14+'Dec23'!F14</f>
        <v>457230496.15384614</v>
      </c>
      <c r="G14" s="122">
        <f>'Jan23'!G14+'Feb23'!G14+'Mar23'!G14+'Apr23'!G14+'May23'!G14+June23!G14+July23!G14+'Aug23'!G14+'Sep23'!G14+'Oct23'!G14+'Nov23'!G14+'Dec23'!G14</f>
        <v>18360469.565217391</v>
      </c>
      <c r="H14" s="122">
        <f>'Jan23'!H14+'Feb23'!H14+'Mar23'!H14+'Apr23'!H14+'May23'!H14+June23!H14+July23!H14+'Aug23'!H14+'Sep23'!H14+'Oct23'!H14+'Nov23'!H14+'Dec23'!H14</f>
        <v>1816738797.7190633</v>
      </c>
    </row>
    <row r="15" spans="1:8" outlineLevel="1">
      <c r="A15" s="23"/>
      <c r="B15" s="38" t="s">
        <v>25</v>
      </c>
      <c r="C15" s="135"/>
      <c r="D15" s="98">
        <f>'Jan23'!D15+'Feb23'!D15+'Mar23'!D15+'Apr23'!D15+'May23'!D15+June23!D15+July23!D15+'Aug23'!D15+'Sep23'!D15+'Oct23'!D15+'Nov23'!D15+'Dec23'!D15</f>
        <v>96422589</v>
      </c>
      <c r="E15" s="98">
        <f>'Jan23'!E15+'Feb23'!E15+'Mar23'!E15+'Apr23'!E15+'May23'!E15+June23!E15+July23!E15+'Aug23'!E15+'Sep23'!E15+'Oct23'!E15+'Nov23'!E15+'Dec23'!E15</f>
        <v>1235652283</v>
      </c>
      <c r="F15" s="98">
        <f>'Jan23'!F15+'Feb23'!F15+'Mar23'!F15+'Apr23'!F15+'May23'!F15+June23!F15+July23!F15+'Aug23'!F15+'Sep23'!F15+'Oct23'!F15+'Nov23'!F15+'Dec23'!F15</f>
        <v>0</v>
      </c>
      <c r="G15" s="98">
        <f>'Jan23'!G15+'Feb23'!G15+'Mar23'!G15+'Apr23'!G15+'May23'!G15+June23!G15+July23!G15+'Aug23'!G15+'Sep23'!G15+'Oct23'!G15+'Nov23'!G15+'Dec23'!G15</f>
        <v>0</v>
      </c>
      <c r="H15" s="98">
        <f>'Jan23'!H15+'Feb23'!H15+'Mar23'!H15+'Apr23'!H15+'May23'!H15+June23!H15+July23!H15+'Aug23'!H15+'Sep23'!H15+'Oct23'!H15+'Nov23'!H15+'Dec23'!H15</f>
        <v>0</v>
      </c>
    </row>
    <row r="16" spans="1:8" outlineLevel="1">
      <c r="A16" s="23"/>
      <c r="B16" s="38" t="s">
        <v>132</v>
      </c>
      <c r="C16" s="135"/>
      <c r="D16" s="98">
        <f>'Jan23'!D16+'Feb23'!D16+'Mar23'!D16+'Apr23'!D16+'May23'!D16+June23!D16+July23!D16+'Aug23'!D16+'Sep23'!D16+'Oct23'!D16+'Nov23'!D16+'Dec23'!D16</f>
        <v>0</v>
      </c>
      <c r="E16" s="98">
        <f>'Jan23'!E16+'Feb23'!E16+'Mar23'!E16+'Apr23'!E16+'May23'!E16+June23!E16+July23!E16+'Aug23'!E16+'Sep23'!E16+'Oct23'!E16+'Nov23'!E16+'Dec23'!E16</f>
        <v>0</v>
      </c>
      <c r="F16" s="98">
        <f>'Jan23'!F16+'Feb23'!F16+'Mar23'!F16+'Apr23'!F16+'May23'!F16+June23!F16+July23!F16+'Aug23'!F16+'Sep23'!F16+'Oct23'!F16+'Nov23'!F16+'Dec23'!F16</f>
        <v>123949531</v>
      </c>
      <c r="G16" s="98">
        <f>'Jan23'!G16+'Feb23'!G16+'Mar23'!G16+'Apr23'!G16+'May23'!G16+June23!G16+July23!G16+'Aug23'!G16+'Sep23'!G16+'Oct23'!G16+'Nov23'!G16+'Dec23'!G16</f>
        <v>4222908</v>
      </c>
      <c r="H16" s="98">
        <f>'Jan23'!H16+'Feb23'!H16+'Mar23'!H16+'Apr23'!H16+'May23'!H16+June23!H16+July23!H16+'Aug23'!H16+'Sep23'!H16+'Oct23'!H16+'Nov23'!H16+'Dec23'!H16</f>
        <v>0</v>
      </c>
    </row>
    <row r="17" spans="1:8" outlineLevel="1">
      <c r="A17" s="23"/>
      <c r="B17" s="38" t="s">
        <v>133</v>
      </c>
      <c r="C17" s="135"/>
      <c r="D17" s="98">
        <f>'Jan23'!D17+'Feb23'!D17+'Mar23'!D17+'Apr23'!D17+'May23'!D17+June23!D17+July23!D17+'Aug23'!D17+'Sep23'!D17+'Oct23'!D17+'Nov23'!D17+'Dec23'!D17</f>
        <v>0</v>
      </c>
      <c r="E17" s="98">
        <f>'Jan23'!E17+'Feb23'!E17+'Mar23'!E17+'Apr23'!E17+'May23'!E17+June23!E17+July23!E17+'Aug23'!E17+'Sep23'!E17+'Oct23'!E17+'Nov23'!E17+'Dec23'!E17</f>
        <v>0</v>
      </c>
      <c r="F17" s="98">
        <f>'Jan23'!F17+'Feb23'!F17+'Mar23'!F17+'Apr23'!F17+'May23'!F17+June23!F17+July23!F17+'Aug23'!F17+'Sep23'!F17+'Oct23'!F17+'Nov23'!F17+'Dec23'!F17</f>
        <v>5069602</v>
      </c>
      <c r="G17" s="98">
        <f>'Jan23'!G17+'Feb23'!G17+'Mar23'!G17+'Apr23'!G17+'May23'!G17+June23!G17+July23!G17+'Aug23'!G17+'Sep23'!G17+'Oct23'!G17+'Nov23'!G17+'Dec23'!G17</f>
        <v>0</v>
      </c>
      <c r="H17" s="98">
        <f>'Jan23'!H17+'Feb23'!H17+'Mar23'!H17+'Apr23'!H17+'May23'!H17+June23!H17+July23!H17+'Aug23'!H17+'Sep23'!H17+'Oct23'!H17+'Nov23'!H17+'Dec23'!H17</f>
        <v>0</v>
      </c>
    </row>
    <row r="18" spans="1:8">
      <c r="A18" s="42" t="s">
        <v>28</v>
      </c>
      <c r="B18" s="6" t="s">
        <v>29</v>
      </c>
      <c r="C18" s="39">
        <v>2</v>
      </c>
      <c r="D18" s="44">
        <f>'Jan23'!D18+'Feb23'!D18+'Mar23'!D18+'Apr23'!D18+'May23'!D18+June23!D18+July23!D18+'Aug23'!D18+'Sep23'!D18+'Oct23'!D18+'Nov23'!D18+'Dec23'!D18</f>
        <v>0</v>
      </c>
      <c r="E18" s="129">
        <f>'Jan23'!E18+'Feb23'!E18+'Mar23'!E18+'Apr23'!E18+'May23'!E18+June23!E18+July23!E18+'Aug23'!E18+'Sep23'!E18+'Oct23'!E18+'Nov23'!E18+'Dec23'!E18</f>
        <v>0</v>
      </c>
      <c r="F18" s="129">
        <f>'Jan23'!F18+'Feb23'!F18+'Mar23'!F18+'Apr23'!F18+'May23'!F18+June23!F18+July23!F18+'Aug23'!F18+'Sep23'!F18+'Oct23'!F18+'Nov23'!F18+'Dec23'!F18</f>
        <v>32084203.846153844</v>
      </c>
      <c r="G18" s="129">
        <f>'Jan23'!G18+'Feb23'!G18+'Mar23'!G18+'Apr23'!G18+'May23'!G18+June23!G18+July23!G18+'Aug23'!G18+'Sep23'!G18+'Oct23'!G18+'Nov23'!G18+'Dec23'!G18</f>
        <v>0</v>
      </c>
      <c r="H18" s="129">
        <f>'Jan23'!H18+'Feb23'!H18+'Mar23'!H18+'Apr23'!H18+'May23'!H18+June23!H18+July23!H18+'Aug23'!H18+'Sep23'!H18+'Oct23'!H18+'Nov23'!H18+'Dec23'!H18</f>
        <v>0</v>
      </c>
    </row>
    <row r="19" spans="1:8">
      <c r="A19" s="5" t="s">
        <v>30</v>
      </c>
      <c r="B19" s="107" t="s">
        <v>31</v>
      </c>
      <c r="C19" s="123">
        <v>21</v>
      </c>
      <c r="D19" s="98">
        <f>'Jan23'!D19+'Feb23'!D19+'Mar23'!D19+'Apr23'!D19+'May23'!D19+June23!D19+July23!D19+'Aug23'!D19+'Sep23'!D19+'Oct23'!D19+'Nov23'!D19+'Dec23'!D19</f>
        <v>2292575</v>
      </c>
      <c r="E19" s="98">
        <f>'Jan23'!E19+'Feb23'!E19+'Mar23'!E19+'Apr23'!E19+'May23'!E19+June23!E19+July23!E19+'Aug23'!E19+'Sep23'!E19+'Oct23'!E19+'Nov23'!E19+'Dec23'!E19</f>
        <v>28971570</v>
      </c>
      <c r="F19" s="98">
        <f>'Jan23'!F19+'Feb23'!F19+'Mar23'!F19+'Apr23'!F19+'May23'!F19+June23!F19+July23!F19+'Aug23'!F19+'Sep23'!F19+'Oct23'!F19+'Nov23'!F19+'Dec23'!F19</f>
        <v>0</v>
      </c>
      <c r="G19" s="98">
        <f>'Jan23'!G19+'Feb23'!G19+'Mar23'!G19+'Apr23'!G19+'May23'!G19+June23!G19+July23!G19+'Aug23'!G19+'Sep23'!G19+'Oct23'!G19+'Nov23'!G19+'Dec23'!G19</f>
        <v>0</v>
      </c>
      <c r="H19" s="98">
        <f>'Jan23'!H19+'Feb23'!H19+'Mar23'!H19+'Apr23'!H19+'May23'!H19+June23!H19+July23!H19+'Aug23'!H19+'Sep23'!H19+'Oct23'!H19+'Nov23'!H19+'Dec23'!H19</f>
        <v>31264145</v>
      </c>
    </row>
    <row r="20" spans="1:8">
      <c r="A20" s="5" t="s">
        <v>32</v>
      </c>
      <c r="B20" s="125" t="s">
        <v>33</v>
      </c>
      <c r="C20" s="31">
        <v>22</v>
      </c>
      <c r="D20" s="98">
        <f>'Jan23'!D20+'Feb23'!D20+'Mar23'!D20+'Apr23'!D20+'May23'!D20+June23!D20+July23!D20+'Aug23'!D20+'Sep23'!D20+'Oct23'!D20+'Nov23'!D20+'Dec23'!D20</f>
        <v>0</v>
      </c>
      <c r="E20" s="98">
        <f>'Jan23'!E20+'Feb23'!E20+'Mar23'!E20+'Apr23'!E20+'May23'!E20+June23!E20+July23!E20+'Aug23'!E20+'Sep23'!E20+'Oct23'!E20+'Nov23'!E20+'Dec23'!E20</f>
        <v>14104</v>
      </c>
      <c r="F20" s="98">
        <f>'Jan23'!F20+'Feb23'!F20+'Mar23'!F20+'Apr23'!F20+'May23'!F20+June23!F20+July23!F20+'Aug23'!F20+'Sep23'!F20+'Oct23'!F20+'Nov23'!F20+'Dec23'!F20</f>
        <v>0</v>
      </c>
      <c r="G20" s="98">
        <f>'Jan23'!G20+'Feb23'!G20+'Mar23'!G20+'Apr23'!G20+'May23'!G20+June23!G20+July23!G20+'Aug23'!G20+'Sep23'!G20+'Oct23'!G20+'Nov23'!G20+'Dec23'!G20</f>
        <v>0</v>
      </c>
      <c r="H20" s="98">
        <f>'Jan23'!H20+'Feb23'!H20+'Mar23'!H20+'Apr23'!H20+'May23'!H20+June23!H20+July23!H20+'Aug23'!H20+'Sep23'!H20+'Oct23'!H20+'Nov23'!H20+'Dec23'!H20</f>
        <v>14104</v>
      </c>
    </row>
    <row r="21" spans="1:8">
      <c r="A21" s="5" t="s">
        <v>34</v>
      </c>
      <c r="B21" s="125" t="s">
        <v>35</v>
      </c>
      <c r="C21" s="31">
        <v>23</v>
      </c>
      <c r="D21" s="98">
        <f>'Jan23'!D21+'Feb23'!D21+'Mar23'!D21+'Apr23'!D21+'May23'!D21+June23!D21+July23!D21+'Aug23'!D21+'Sep23'!D21+'Oct23'!D21+'Nov23'!D21+'Dec23'!D21</f>
        <v>643752</v>
      </c>
      <c r="E21" s="98">
        <f>'Jan23'!E21+'Feb23'!E21+'Mar23'!E21+'Apr23'!E21+'May23'!E21+June23!E21+July23!E21+'Aug23'!E21+'Sep23'!E21+'Oct23'!E21+'Nov23'!E21+'Dec23'!E21</f>
        <v>1549571</v>
      </c>
      <c r="F21" s="98">
        <f>'Jan23'!F21+'Feb23'!F21+'Mar23'!F21+'Apr23'!F21+'May23'!F21+June23!F21+July23!F21+'Aug23'!F21+'Sep23'!F21+'Oct23'!F21+'Nov23'!F21+'Dec23'!F21</f>
        <v>0</v>
      </c>
      <c r="G21" s="98">
        <f>'Jan23'!G21+'Feb23'!G21+'Mar23'!G21+'Apr23'!G21+'May23'!G21+June23!G21+July23!G21+'Aug23'!G21+'Sep23'!G21+'Oct23'!G21+'Nov23'!G21+'Dec23'!G21</f>
        <v>0</v>
      </c>
      <c r="H21" s="98">
        <f>'Jan23'!H21+'Feb23'!H21+'Mar23'!H21+'Apr23'!H21+'May23'!H21+June23!H21+July23!H21+'Aug23'!H21+'Sep23'!H21+'Oct23'!H21+'Nov23'!H21+'Dec23'!H21</f>
        <v>2193323</v>
      </c>
    </row>
    <row r="22" spans="1:8">
      <c r="A22" s="5"/>
      <c r="B22" s="125" t="s">
        <v>36</v>
      </c>
      <c r="C22" s="31">
        <v>24</v>
      </c>
      <c r="D22" s="98">
        <f>'Jan23'!D22+'Feb23'!D22+'Mar23'!D22+'Apr23'!D22+'May23'!D22+June23!D22+July23!D22+'Aug23'!D22+'Sep23'!D22+'Oct23'!D22+'Nov23'!D22+'Dec23'!D22</f>
        <v>6841017</v>
      </c>
      <c r="E22" s="98">
        <f>'Jan23'!E22+'Feb23'!E22+'Mar23'!E22+'Apr23'!E22+'May23'!E22+June23!E22+July23!E22+'Aug23'!E22+'Sep23'!E22+'Oct23'!E22+'Nov23'!E22+'Dec23'!E22</f>
        <v>38620</v>
      </c>
      <c r="F22" s="98">
        <f>'Jan23'!F22+'Feb23'!F22+'Mar23'!F22+'Apr23'!F22+'May23'!F22+June23!F22+July23!F22+'Aug23'!F22+'Sep23'!F22+'Oct23'!F22+'Nov23'!F22+'Dec23'!F22</f>
        <v>0</v>
      </c>
      <c r="G22" s="98">
        <f>'Jan23'!G22+'Feb23'!G22+'Mar23'!G22+'Apr23'!G22+'May23'!G22+June23!G22+July23!G22+'Aug23'!G22+'Sep23'!G22+'Oct23'!G22+'Nov23'!G22+'Dec23'!G22</f>
        <v>0</v>
      </c>
      <c r="H22" s="98">
        <f>'Jan23'!H22+'Feb23'!H22+'Mar23'!H22+'Apr23'!H22+'May23'!H22+June23!H22+July23!H22+'Aug23'!H22+'Sep23'!H22+'Oct23'!H22+'Nov23'!H22+'Dec23'!H22</f>
        <v>6879637</v>
      </c>
    </row>
    <row r="23" spans="1:8">
      <c r="A23" s="5"/>
      <c r="B23" s="127" t="s">
        <v>37</v>
      </c>
      <c r="C23" s="31">
        <v>25</v>
      </c>
      <c r="D23" s="98">
        <f>'Jan23'!D23+'Feb23'!D23+'Mar23'!D23+'Apr23'!D23+'May23'!D23+June23!D23+July23!D23+'Aug23'!D23+'Sep23'!D23+'Oct23'!D23+'Nov23'!D23+'Dec23'!D23</f>
        <v>0</v>
      </c>
      <c r="E23" s="98">
        <f>'Jan23'!E23+'Feb23'!E23+'Mar23'!E23+'Apr23'!E23+'May23'!E23+June23!E23+July23!E23+'Aug23'!E23+'Sep23'!E23+'Oct23'!E23+'Nov23'!E23+'Dec23'!E23</f>
        <v>0</v>
      </c>
      <c r="F23" s="98">
        <f>'Jan23'!F23+'Feb23'!F23+'Mar23'!F23+'Apr23'!F23+'May23'!F23+June23!F23+July23!F23+'Aug23'!F23+'Sep23'!F23+'Oct23'!F23+'Nov23'!F23+'Dec23'!F23</f>
        <v>0</v>
      </c>
      <c r="G23" s="98">
        <f>'Jan23'!G23+'Feb23'!G23+'Mar23'!G23+'Apr23'!G23+'May23'!G23+June23!G23+July23!G23+'Aug23'!G23+'Sep23'!G23+'Oct23'!G23+'Nov23'!G23+'Dec23'!G23</f>
        <v>0</v>
      </c>
      <c r="H23" s="98">
        <f>'Jan23'!H23+'Feb23'!H23+'Mar23'!H23+'Apr23'!H23+'May23'!H23+June23!H23+July23!H23+'Aug23'!H23+'Sep23'!H23+'Oct23'!H23+'Nov23'!H23+'Dec23'!H23</f>
        <v>0</v>
      </c>
    </row>
    <row r="24" spans="1:8">
      <c r="A24" s="5"/>
      <c r="B24" s="127" t="s">
        <v>38</v>
      </c>
      <c r="C24" s="31">
        <v>26</v>
      </c>
      <c r="D24" s="98">
        <f>'Jan23'!D24+'Feb23'!D24+'Mar23'!D24+'Apr23'!D24+'May23'!D24+June23!D24+July23!D24+'Aug23'!D24+'Sep23'!D24+'Oct23'!D24+'Nov23'!D24+'Dec23'!D24</f>
        <v>-15567188.858333334</v>
      </c>
      <c r="E24" s="98">
        <f>'Jan23'!E24+'Feb23'!E24+'Mar23'!E24+'Apr23'!E24+'May23'!E24+June23!E24+July23!E24+'Aug23'!E24+'Sep23'!E24+'Oct23'!E24+'Nov23'!E24+'Dec23'!E24</f>
        <v>0</v>
      </c>
      <c r="F24" s="98">
        <f>'Jan23'!F24+'Feb23'!F24+'Mar23'!F24+'Apr23'!F24+'May23'!F24+June23!F24+July23!F24+'Aug23'!F24+'Sep23'!F24+'Oct23'!F24+'Nov23'!F24+'Dec23'!F24</f>
        <v>0</v>
      </c>
      <c r="G24" s="98">
        <f>'Jan23'!G24+'Feb23'!G24+'Mar23'!G24+'Apr23'!G24+'May23'!G24+June23!G24+July23!G24+'Aug23'!G24+'Sep23'!G24+'Oct23'!G24+'Nov23'!G24+'Dec23'!G24</f>
        <v>0</v>
      </c>
      <c r="H24" s="98">
        <f>'Jan23'!H24+'Feb23'!H24+'Mar23'!H24+'Apr23'!H24+'May23'!H24+June23!H24+July23!H24+'Aug23'!H24+'Sep23'!H24+'Oct23'!H24+'Nov23'!H24+'Dec23'!H24</f>
        <v>-15567188.858333334</v>
      </c>
    </row>
    <row r="25" spans="1:8">
      <c r="A25" s="5"/>
      <c r="B25" s="127" t="s">
        <v>39</v>
      </c>
      <c r="C25" s="31">
        <v>27</v>
      </c>
      <c r="D25" s="126"/>
      <c r="E25" s="36"/>
      <c r="F25" s="98"/>
      <c r="G25" s="98"/>
      <c r="H25" s="98"/>
    </row>
    <row r="26" spans="1:8">
      <c r="A26" s="5"/>
      <c r="B26" s="127" t="s">
        <v>40</v>
      </c>
      <c r="C26" s="31">
        <v>28</v>
      </c>
      <c r="D26" s="126"/>
      <c r="E26" s="36"/>
      <c r="F26" s="36"/>
      <c r="G26" s="36"/>
      <c r="H26" s="98"/>
    </row>
    <row r="27" spans="1:8">
      <c r="A27" s="5"/>
      <c r="B27" s="5" t="s">
        <v>41</v>
      </c>
      <c r="C27" s="33">
        <v>29</v>
      </c>
      <c r="D27" s="126"/>
      <c r="E27" s="36"/>
      <c r="F27" s="36"/>
      <c r="G27" s="36"/>
      <c r="H27" s="98"/>
    </row>
    <row r="28" spans="1:8">
      <c r="A28" s="5"/>
      <c r="B28" s="45" t="s">
        <v>42</v>
      </c>
      <c r="C28" s="31">
        <v>30</v>
      </c>
      <c r="D28" s="128">
        <f>'Jan23'!D28+'Feb23'!D28+'Mar23'!D28+'Apr23'!D28+'May23'!D28+June23!D28+July23!D28+'Aug23'!D28+'Sep23'!D28+'Oct23'!D28+'Nov23'!D28+'Dec23'!D28</f>
        <v>25344532.858333334</v>
      </c>
      <c r="E28" s="128">
        <f>'Jan23'!E28+'Feb23'!E28+'Mar23'!E28+'Apr23'!E28+'May23'!E28+June23!E28+July23!E28+'Aug23'!E28+'Sep23'!E28+'Oct23'!E28+'Nov23'!E28+'Dec23'!E28</f>
        <v>30573865</v>
      </c>
      <c r="F28" s="128">
        <f>'Jan23'!F28+'Feb23'!F28+'Mar23'!F28+'Apr23'!F28+'May23'!F28+June23!F28+July23!F28+'Aug23'!F28+'Sep23'!F28+'Oct23'!F28+'Nov23'!F28+'Dec23'!F28</f>
        <v>0</v>
      </c>
      <c r="G28" s="128">
        <f>'Jan23'!G28+'Feb23'!G28+'Mar23'!G28+'Apr23'!G28+'May23'!G28+June23!G28+July23!G28+'Aug23'!G28+'Sep23'!G28+'Oct23'!G28+'Nov23'!G28+'Dec23'!G28</f>
        <v>0</v>
      </c>
      <c r="H28" s="128">
        <f>'Jan23'!H28+'Feb23'!H28+'Mar23'!H28+'Apr23'!H28+'May23'!H28+June23!H28+July23!H28+'Aug23'!H28+'Sep23'!H28+'Oct23'!H28+'Nov23'!H28+'Dec23'!H28</f>
        <v>55918397.858333334</v>
      </c>
    </row>
    <row r="29" spans="1:8">
      <c r="A29" s="61" t="s">
        <v>43</v>
      </c>
      <c r="B29" s="62"/>
      <c r="C29" s="48">
        <v>40</v>
      </c>
      <c r="D29" s="128">
        <f>'Jan23'!D29+'Feb23'!D29+'Mar23'!D29+'Apr23'!D29+'May23'!D29+June23!D29+July23!D29+'Aug23'!D29+'Sep23'!D29+'Oct23'!D29+'Nov23'!D29+'Dec23'!D29</f>
        <v>78562825.141666666</v>
      </c>
      <c r="E29" s="128">
        <f>'Jan23'!E29+'Feb23'!E29+'Mar23'!E29+'Apr23'!E29+'May23'!E29+June23!E29+July23!E29+'Aug23'!E29+'Sep23'!E29+'Oct23'!E29+'Nov23'!E29+'Dec23'!E29</f>
        <v>1206666609</v>
      </c>
      <c r="F29" s="128">
        <f>'Jan23'!F29+'Feb23'!F29+'Mar23'!F29+'Apr23'!F29+'May23'!F29+June23!F29+July23!F29+'Aug23'!F29+'Sep23'!F29+'Oct23'!F29+'Nov23'!F29+'Dec23'!F29</f>
        <v>489314699.99999994</v>
      </c>
      <c r="G29" s="128">
        <f>'Jan23'!G29+'Feb23'!G29+'Mar23'!G29+'Apr23'!G29+'May23'!G29+June23!G29+July23!G29+'Aug23'!G29+'Sep23'!G29+'Oct23'!G29+'Nov23'!G29+'Dec23'!G29</f>
        <v>18360469.565217391</v>
      </c>
      <c r="H29" s="128">
        <f>'Jan23'!H29+'Feb23'!H29+'Mar23'!H29+'Apr23'!H29+'May23'!H29+June23!H29+July23!H29+'Aug23'!H29+'Sep23'!H29+'Oct23'!H29+'Nov23'!H29+'Dec23'!H29</f>
        <v>1760820399.8607304</v>
      </c>
    </row>
    <row r="30" spans="1:8">
      <c r="A30" s="23" t="s">
        <v>44</v>
      </c>
      <c r="B30" s="107" t="s">
        <v>45</v>
      </c>
      <c r="C30" s="31">
        <v>51</v>
      </c>
      <c r="D30" s="35">
        <f>'Jan23'!D30+'Feb23'!D30+'Mar23'!D30+'Apr23'!D30+'May23'!D30+June23!D30+July23!D30+'Aug23'!D30+'Sep23'!D30+'Oct23'!D30+'Nov23'!D30+'Dec23'!D30</f>
        <v>135377</v>
      </c>
      <c r="E30" s="35">
        <f>'Jan23'!E30+'Feb23'!E30+'Mar23'!E30+'Apr23'!E30+'May23'!E30+June23!E30+July23!E30+'Aug23'!E30+'Sep23'!E30+'Oct23'!E30+'Nov23'!E30+'Dec23'!E30</f>
        <v>118312</v>
      </c>
      <c r="F30" s="35">
        <f>'Jan23'!F30+'Feb23'!F30+'Mar23'!F30+'Apr23'!F30+'May23'!F30+June23!F30+July23!F30+'Aug23'!F30+'Sep23'!F30+'Oct23'!F30+'Nov23'!F30+'Dec23'!F30</f>
        <v>0</v>
      </c>
      <c r="G30" s="35">
        <f>'Jan23'!G30+'Feb23'!G30+'Mar23'!G30+'Apr23'!G30+'May23'!G30+June23!G30+July23!G30+'Aug23'!G30+'Sep23'!G30+'Oct23'!G30+'Nov23'!G30+'Dec23'!G30</f>
        <v>0</v>
      </c>
      <c r="H30" s="35">
        <f>'Jan23'!H30+'Feb23'!H30+'Mar23'!H30+'Apr23'!H30+'May23'!H30+June23!H30+July23!H30+'Aug23'!H30+'Sep23'!H30+'Oct23'!H30+'Nov23'!H30+'Dec23'!H30</f>
        <v>253689</v>
      </c>
    </row>
    <row r="31" spans="1:8">
      <c r="A31" s="66" t="s">
        <v>46</v>
      </c>
      <c r="B31" s="125" t="s">
        <v>47</v>
      </c>
      <c r="C31" s="31">
        <v>52</v>
      </c>
      <c r="D31" s="35">
        <f>'Jan23'!D31+'Feb23'!D31+'Mar23'!D31+'Apr23'!D31+'May23'!D31+June23!D31+July23!D31+'Aug23'!D31+'Sep23'!D31+'Oct23'!D31+'Nov23'!D31+'Dec23'!D31</f>
        <v>0</v>
      </c>
      <c r="E31" s="35">
        <f>'Jan23'!E31+'Feb23'!E31+'Mar23'!E31+'Apr23'!E31+'May23'!E31+June23!E31+July23!E31+'Aug23'!E31+'Sep23'!E31+'Oct23'!E31+'Nov23'!E31+'Dec23'!E31</f>
        <v>0</v>
      </c>
      <c r="F31" s="35">
        <f>'Jan23'!F31+'Feb23'!F31+'Mar23'!F31+'Apr23'!F31+'May23'!F31+June23!F31+July23!F31+'Aug23'!F31+'Sep23'!F31+'Oct23'!F31+'Nov23'!F31+'Dec23'!F31</f>
        <v>0</v>
      </c>
      <c r="G31" s="35">
        <f>'Jan23'!G31+'Feb23'!G31+'Mar23'!G31+'Apr23'!G31+'May23'!G31+June23!G31+July23!G31+'Aug23'!G31+'Sep23'!G31+'Oct23'!G31+'Nov23'!G31+'Dec23'!G31</f>
        <v>0</v>
      </c>
      <c r="H31" s="35">
        <f>'Jan23'!H31+'Feb23'!H31+'Mar23'!H31+'Apr23'!H31+'May23'!H31+June23!H31+July23!H31+'Aug23'!H31+'Sep23'!H31+'Oct23'!H31+'Nov23'!H31+'Dec23'!H31</f>
        <v>0</v>
      </c>
    </row>
    <row r="32" spans="1:8">
      <c r="A32" s="5"/>
      <c r="B32" s="125" t="s">
        <v>48</v>
      </c>
      <c r="C32" s="31">
        <v>53</v>
      </c>
      <c r="D32" s="35">
        <f>'Jan23'!D32+'Feb23'!D32+'Mar23'!D32+'Apr23'!D32+'May23'!D32+June23!D32+July23!D32+'Aug23'!D32+'Sep23'!D32+'Oct23'!D32+'Nov23'!D32+'Dec23'!D32</f>
        <v>0</v>
      </c>
      <c r="E32" s="35">
        <f>'Jan23'!E32+'Feb23'!E32+'Mar23'!E32+'Apr23'!E32+'May23'!E32+June23!E32+July23!E32+'Aug23'!E32+'Sep23'!E32+'Oct23'!E32+'Nov23'!E32+'Dec23'!E32</f>
        <v>0</v>
      </c>
      <c r="F32" s="35">
        <f>'Jan23'!F32+'Feb23'!F32+'Mar23'!F32+'Apr23'!F32+'May23'!F32+June23!F32+July23!F32+'Aug23'!F32+'Sep23'!F32+'Oct23'!F32+'Nov23'!F32+'Dec23'!F32</f>
        <v>0</v>
      </c>
      <c r="G32" s="35">
        <f>'Jan23'!G32+'Feb23'!G32+'Mar23'!G32+'Apr23'!G32+'May23'!G32+June23!G32+July23!G32+'Aug23'!G32+'Sep23'!G32+'Oct23'!G32+'Nov23'!G32+'Dec23'!G32</f>
        <v>0</v>
      </c>
      <c r="H32" s="35">
        <f>'Jan23'!H32+'Feb23'!H32+'Mar23'!H32+'Apr23'!H32+'May23'!H32+June23!H32+July23!H32+'Aug23'!H32+'Sep23'!H32+'Oct23'!H32+'Nov23'!H32+'Dec23'!H32</f>
        <v>0</v>
      </c>
    </row>
    <row r="33" spans="1:8">
      <c r="A33" s="5"/>
      <c r="B33" s="125" t="s">
        <v>49</v>
      </c>
      <c r="C33" s="31">
        <v>54</v>
      </c>
      <c r="D33" s="35">
        <f>'Jan23'!D33+'Feb23'!D33+'Mar23'!D33+'Apr23'!D33+'May23'!D33+June23!D33+July23!D33+'Aug23'!D33+'Sep23'!D33+'Oct23'!D33+'Nov23'!D33+'Dec23'!D33</f>
        <v>0</v>
      </c>
      <c r="E33" s="35">
        <f>'Jan23'!E33+'Feb23'!E33+'Mar23'!E33+'Apr23'!E33+'May23'!E33+June23!E33+July23!E33+'Aug23'!E33+'Sep23'!E33+'Oct23'!E33+'Nov23'!E33+'Dec23'!E33</f>
        <v>0</v>
      </c>
      <c r="F33" s="35">
        <f>'Jan23'!F33+'Feb23'!F33+'Mar23'!F33+'Apr23'!F33+'May23'!F33+June23!F33+July23!F33+'Aug23'!F33+'Sep23'!F33+'Oct23'!F33+'Nov23'!F33+'Dec23'!F33</f>
        <v>0</v>
      </c>
      <c r="G33" s="35">
        <f>'Jan23'!G33+'Feb23'!G33+'Mar23'!G33+'Apr23'!G33+'May23'!G33+June23!G33+July23!G33+'Aug23'!G33+'Sep23'!G33+'Oct23'!G33+'Nov23'!G33+'Dec23'!G33</f>
        <v>0</v>
      </c>
      <c r="H33" s="35">
        <f>'Jan23'!H33+'Feb23'!H33+'Mar23'!H33+'Apr23'!H33+'May23'!H33+June23!H33+July23!H33+'Aug23'!H33+'Sep23'!H33+'Oct23'!H33+'Nov23'!H33+'Dec23'!H33</f>
        <v>0</v>
      </c>
    </row>
    <row r="34" spans="1:8">
      <c r="A34" s="5"/>
      <c r="B34" s="125" t="s">
        <v>50</v>
      </c>
      <c r="C34" s="31">
        <v>55</v>
      </c>
      <c r="D34" s="35">
        <f>'Jan23'!D34+'Feb23'!D34+'Mar23'!D34+'Apr23'!D34+'May23'!D34+June23!D34+July23!D34+'Aug23'!D34+'Sep23'!D34+'Oct23'!D34+'Nov23'!D34+'Dec23'!D34</f>
        <v>0</v>
      </c>
      <c r="E34" s="35">
        <f>'Jan23'!E34+'Feb23'!E34+'Mar23'!E34+'Apr23'!E34+'May23'!E34+June23!E34+July23!E34+'Aug23'!E34+'Sep23'!E34+'Oct23'!E34+'Nov23'!E34+'Dec23'!E34</f>
        <v>0</v>
      </c>
      <c r="F34" s="35">
        <f>'Jan23'!F34+'Feb23'!F34+'Mar23'!F34+'Apr23'!F34+'May23'!F34+June23!F34+July23!F34+'Aug23'!F34+'Sep23'!F34+'Oct23'!F34+'Nov23'!F34+'Dec23'!F34</f>
        <v>0</v>
      </c>
      <c r="G34" s="35">
        <f>'Jan23'!G34+'Feb23'!G34+'Mar23'!G34+'Apr23'!G34+'May23'!G34+June23!G34+July23!G34+'Aug23'!G34+'Sep23'!G34+'Oct23'!G34+'Nov23'!G34+'Dec23'!G34</f>
        <v>0</v>
      </c>
      <c r="H34" s="35">
        <f>'Jan23'!H34+'Feb23'!H34+'Mar23'!H34+'Apr23'!H34+'May23'!H34+June23!H34+July23!H34+'Aug23'!H34+'Sep23'!H34+'Oct23'!H34+'Nov23'!H34+'Dec23'!H34</f>
        <v>0</v>
      </c>
    </row>
    <row r="35" spans="1:8">
      <c r="A35" s="5"/>
      <c r="B35" s="125" t="s">
        <v>51</v>
      </c>
      <c r="C35" s="31">
        <v>56</v>
      </c>
      <c r="D35" s="35">
        <f>'Jan23'!D35+'Feb23'!D35+'Mar23'!D35+'Apr23'!D35+'May23'!D35+June23!D35+July23!D35+'Aug23'!D35+'Sep23'!D35+'Oct23'!D35+'Nov23'!D35+'Dec23'!D35</f>
        <v>3959</v>
      </c>
      <c r="E35" s="35">
        <f>'Jan23'!E35+'Feb23'!E35+'Mar23'!E35+'Apr23'!E35+'May23'!E35+June23!E35+July23!E35+'Aug23'!E35+'Sep23'!E35+'Oct23'!E35+'Nov23'!E35+'Dec23'!E35</f>
        <v>0</v>
      </c>
      <c r="F35" s="35">
        <f>'Jan23'!F35+'Feb23'!F35+'Mar23'!F35+'Apr23'!F35+'May23'!F35+June23!F35+July23!F35+'Aug23'!F35+'Sep23'!F35+'Oct23'!F35+'Nov23'!F35+'Dec23'!F35</f>
        <v>0</v>
      </c>
      <c r="G35" s="35">
        <f>'Jan23'!G35+'Feb23'!G35+'Mar23'!G35+'Apr23'!G35+'May23'!G35+June23!G35+July23!G35+'Aug23'!G35+'Sep23'!G35+'Oct23'!G35+'Nov23'!G35+'Dec23'!G35</f>
        <v>0</v>
      </c>
      <c r="H35" s="35">
        <f>'Jan23'!H35+'Feb23'!H35+'Mar23'!H35+'Apr23'!H35+'May23'!H35+June23!H35+July23!H35+'Aug23'!H35+'Sep23'!H35+'Oct23'!H35+'Nov23'!H35+'Dec23'!H35</f>
        <v>3959</v>
      </c>
    </row>
    <row r="36" spans="1:8">
      <c r="A36" s="5"/>
      <c r="B36" s="125" t="s">
        <v>52</v>
      </c>
      <c r="C36" s="31">
        <v>57</v>
      </c>
      <c r="D36" s="35">
        <f>'Jan23'!D36+'Feb23'!D36+'Mar23'!D36+'Apr23'!D36+'May23'!D36+June23!D36+July23!D36+'Aug23'!D36+'Sep23'!D36+'Oct23'!D36+'Nov23'!D36+'Dec23'!D36</f>
        <v>174441</v>
      </c>
      <c r="E36" s="35">
        <f>'Jan23'!E36+'Feb23'!E36+'Mar23'!E36+'Apr23'!E36+'May23'!E36+June23!E36+July23!E36+'Aug23'!E36+'Sep23'!E36+'Oct23'!E36+'Nov23'!E36+'Dec23'!E36</f>
        <v>916531</v>
      </c>
      <c r="F36" s="35">
        <f>'Jan23'!F36+'Feb23'!F36+'Mar23'!F36+'Apr23'!F36+'May23'!F36+June23!F36+July23!F36+'Aug23'!F36+'Sep23'!F36+'Oct23'!F36+'Nov23'!F36+'Dec23'!F36</f>
        <v>0</v>
      </c>
      <c r="G36" s="35">
        <f>'Jan23'!G36+'Feb23'!G36+'Mar23'!G36+'Apr23'!G36+'May23'!G36+June23!G36+July23!G36+'Aug23'!G36+'Sep23'!G36+'Oct23'!G36+'Nov23'!G36+'Dec23'!G36</f>
        <v>0</v>
      </c>
      <c r="H36" s="35">
        <f>'Jan23'!H36+'Feb23'!H36+'Mar23'!H36+'Apr23'!H36+'May23'!H36+June23!H36+July23!H36+'Aug23'!H36+'Sep23'!H36+'Oct23'!H36+'Nov23'!H36+'Dec23'!H36</f>
        <v>1090972</v>
      </c>
    </row>
    <row r="37" spans="1:8">
      <c r="A37" s="5"/>
      <c r="B37" s="125" t="s">
        <v>40</v>
      </c>
      <c r="C37" s="31">
        <v>58</v>
      </c>
      <c r="D37" s="35"/>
      <c r="E37" s="36"/>
      <c r="F37" s="36"/>
      <c r="G37" s="36"/>
      <c r="H37" s="98"/>
    </row>
    <row r="38" spans="1:8">
      <c r="A38" s="5"/>
      <c r="B38" s="125" t="s">
        <v>41</v>
      </c>
      <c r="C38" s="31">
        <v>59</v>
      </c>
      <c r="D38" s="35"/>
      <c r="E38" s="36"/>
      <c r="F38" s="36"/>
      <c r="G38" s="36"/>
      <c r="H38" s="98"/>
    </row>
    <row r="39" spans="1:8">
      <c r="A39" s="5"/>
      <c r="B39" s="125" t="s">
        <v>53</v>
      </c>
      <c r="C39" s="31">
        <v>60</v>
      </c>
      <c r="D39" s="35"/>
      <c r="E39" s="36"/>
      <c r="F39" s="36"/>
      <c r="G39" s="36"/>
      <c r="H39" s="98"/>
    </row>
    <row r="40" spans="1:8">
      <c r="A40" s="5"/>
      <c r="B40" s="127" t="s">
        <v>54</v>
      </c>
      <c r="C40" s="31">
        <v>61</v>
      </c>
      <c r="D40" s="35"/>
      <c r="E40" s="36"/>
      <c r="F40" s="36"/>
      <c r="G40" s="36"/>
      <c r="H40" s="98"/>
    </row>
    <row r="41" spans="1:8">
      <c r="A41" s="5"/>
      <c r="B41" s="127" t="s">
        <v>55</v>
      </c>
      <c r="C41" s="31">
        <v>62</v>
      </c>
      <c r="D41" s="35"/>
      <c r="E41" s="36"/>
      <c r="F41" s="36"/>
      <c r="G41" s="36"/>
      <c r="H41" s="98"/>
    </row>
    <row r="42" spans="1:8">
      <c r="A42" s="5"/>
      <c r="B42" s="127" t="s">
        <v>56</v>
      </c>
      <c r="C42" s="31">
        <v>63</v>
      </c>
      <c r="D42" s="35"/>
      <c r="E42" s="36"/>
      <c r="F42" s="36"/>
      <c r="G42" s="36"/>
      <c r="H42" s="98"/>
    </row>
    <row r="43" spans="1:8">
      <c r="A43" s="5"/>
      <c r="B43" s="127" t="s">
        <v>57</v>
      </c>
      <c r="C43" s="31">
        <v>64</v>
      </c>
      <c r="D43" s="35"/>
      <c r="E43" s="36"/>
      <c r="F43" s="36"/>
      <c r="G43" s="36"/>
      <c r="H43" s="98"/>
    </row>
    <row r="44" spans="1:8">
      <c r="A44" s="5"/>
      <c r="B44" s="127" t="s">
        <v>58</v>
      </c>
      <c r="C44" s="31">
        <v>65</v>
      </c>
      <c r="D44" s="35"/>
      <c r="E44" s="36"/>
      <c r="F44" s="36"/>
      <c r="G44" s="36"/>
      <c r="H44" s="98"/>
    </row>
    <row r="45" spans="1:8">
      <c r="A45" s="5"/>
      <c r="B45" s="127" t="s">
        <v>59</v>
      </c>
      <c r="C45" s="31">
        <v>66</v>
      </c>
      <c r="D45" s="35"/>
      <c r="E45" s="36"/>
      <c r="F45" s="36"/>
      <c r="G45" s="36"/>
      <c r="H45" s="98"/>
    </row>
    <row r="46" spans="1:8">
      <c r="A46" s="5"/>
      <c r="B46" s="55" t="s">
        <v>60</v>
      </c>
      <c r="C46" s="33">
        <v>67</v>
      </c>
      <c r="D46" s="35"/>
      <c r="E46" s="36"/>
      <c r="F46" s="36"/>
      <c r="G46" s="36"/>
      <c r="H46" s="98"/>
    </row>
    <row r="47" spans="1:8">
      <c r="A47" s="55"/>
      <c r="B47" s="45" t="s">
        <v>124</v>
      </c>
      <c r="C47" s="48">
        <v>70</v>
      </c>
      <c r="D47" s="128">
        <f>'Jan23'!D47+'Feb23'!D47+'Mar23'!D47+'Apr23'!D47+'May23'!D47+June23!D47+July23!D47+'Aug23'!D47+'Sep23'!D47+'Oct23'!D47+'Nov23'!D47+'Dec23'!D47</f>
        <v>313777</v>
      </c>
      <c r="E47" s="128">
        <f>'Jan23'!E47+'Feb23'!E47+'Mar23'!E47+'Apr23'!E47+'May23'!E47+June23!E47+July23!E47+'Aug23'!E47+'Sep23'!E47+'Oct23'!E47+'Nov23'!E47+'Dec23'!E47</f>
        <v>1034843</v>
      </c>
      <c r="F47" s="128">
        <f>'Jan23'!F47+'Feb23'!F47+'Mar23'!F47+'Apr23'!F47+'May23'!F47+June23!F47+July23!F47+'Aug23'!F47+'Sep23'!F47+'Oct23'!F47+'Nov23'!F47+'Dec23'!F47</f>
        <v>0</v>
      </c>
      <c r="G47" s="128">
        <f>'Jan23'!G47+'Feb23'!G47+'Mar23'!G47+'Apr23'!G47+'May23'!G47+June23!G47+July23!G47+'Aug23'!G47+'Sep23'!G47+'Oct23'!G47+'Nov23'!G47+'Dec23'!G47</f>
        <v>0</v>
      </c>
      <c r="H47" s="128">
        <f>'Jan23'!H47+'Feb23'!H47+'Mar23'!H47+'Apr23'!H47+'May23'!H47+June23!H47+July23!H47+'Aug23'!H47+'Sep23'!H47+'Oct23'!H47+'Nov23'!H47+'Dec23'!H47</f>
        <v>1348620</v>
      </c>
    </row>
    <row r="48" spans="1:8">
      <c r="A48" s="5" t="s">
        <v>61</v>
      </c>
      <c r="B48" s="45" t="s">
        <v>62</v>
      </c>
      <c r="C48" s="48"/>
      <c r="D48" s="128">
        <f>'Jan23'!D48+'Feb23'!D48+'Mar23'!D48+'Apr23'!D48+'May23'!D48+June23!D48+July23!D48+'Aug23'!D48+'Sep23'!D48+'Oct23'!D48+'Nov23'!D48+'Dec23'!D48</f>
        <v>78249048.141666666</v>
      </c>
      <c r="E48" s="128">
        <f>'Jan23'!E48+'Feb23'!E48+'Mar23'!E48+'Apr23'!E48+'May23'!E48+June23!E48+July23!E48+'Aug23'!E48+'Sep23'!E48+'Oct23'!E48+'Nov23'!E48+'Dec23'!E48</f>
        <v>1205631766</v>
      </c>
      <c r="F48" s="128">
        <f>'Jan23'!F48+'Feb23'!F48+'Mar23'!F48+'Apr23'!F48+'May23'!F48+June23!F48+July23!F48+'Aug23'!F48+'Sep23'!F48+'Oct23'!F48+'Nov23'!F48+'Dec23'!F48</f>
        <v>489314699.99999994</v>
      </c>
      <c r="G48" s="128">
        <f>'Jan23'!G48+'Feb23'!G48+'Mar23'!G48+'Apr23'!G48+'May23'!G48+June23!G48+July23!G48+'Aug23'!G48+'Sep23'!G48+'Oct23'!G48+'Nov23'!G48+'Dec23'!G48</f>
        <v>18360469.565217391</v>
      </c>
      <c r="H48" s="128">
        <f>'Jan23'!H48+'Feb23'!H48+'Mar23'!H48+'Apr23'!H48+'May23'!H48+June23!H48+July23!H48+'Aug23'!H48+'Sep23'!H48+'Oct23'!H48+'Nov23'!H48+'Dec23'!H48</f>
        <v>1791555983.7068841</v>
      </c>
    </row>
    <row r="49" spans="1:8">
      <c r="A49" s="66" t="s">
        <v>28</v>
      </c>
      <c r="B49" s="130"/>
      <c r="C49" s="131"/>
      <c r="D49" s="124"/>
      <c r="E49" s="120"/>
      <c r="F49" s="132"/>
      <c r="G49" s="120"/>
      <c r="H49" s="122"/>
    </row>
    <row r="50" spans="1:8">
      <c r="A50" s="66" t="s">
        <v>63</v>
      </c>
      <c r="B50" s="10" t="s">
        <v>142</v>
      </c>
      <c r="C50" s="133"/>
      <c r="D50" s="35"/>
      <c r="E50" s="36"/>
      <c r="F50" s="35">
        <f>F18</f>
        <v>32084203.846153844</v>
      </c>
      <c r="G50" s="36"/>
      <c r="H50" s="98"/>
    </row>
    <row r="51" spans="1:8">
      <c r="A51" s="72"/>
      <c r="B51" s="10" t="s">
        <v>143</v>
      </c>
      <c r="C51" s="133"/>
      <c r="D51" s="35"/>
      <c r="E51" s="36"/>
      <c r="F51" s="35">
        <v>0</v>
      </c>
      <c r="G51" s="36"/>
      <c r="H51" s="98"/>
    </row>
    <row r="52" spans="1:8">
      <c r="A52" s="72"/>
      <c r="B52" s="5" t="s">
        <v>144</v>
      </c>
      <c r="C52" s="133"/>
      <c r="D52" s="132"/>
      <c r="E52" s="120"/>
      <c r="F52" s="132">
        <f>F50-F51</f>
        <v>32084203.846153844</v>
      </c>
      <c r="G52" s="120"/>
      <c r="H52" s="122"/>
    </row>
  </sheetData>
  <mergeCells count="1">
    <mergeCell ref="F11:G11"/>
  </mergeCells>
  <pageMargins left="0.7" right="0.7" top="0.5" bottom="0.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Jan23</vt:lpstr>
      <vt:lpstr>Feb23</vt:lpstr>
      <vt:lpstr>Mar23</vt:lpstr>
      <vt:lpstr>Apr23</vt:lpstr>
      <vt:lpstr>May23</vt:lpstr>
      <vt:lpstr>June23</vt:lpstr>
      <vt:lpstr>July23</vt:lpstr>
      <vt:lpstr>Aug23</vt:lpstr>
      <vt:lpstr>Sep23</vt:lpstr>
      <vt:lpstr>Oct23</vt:lpstr>
      <vt:lpstr>Nov23</vt:lpstr>
      <vt:lpstr>Dec23</vt:lpstr>
      <vt:lpstr>551m2023</vt:lpstr>
      <vt:lpstr>'Mar23'!Print_Area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Adam J. Thew [KDOR]</cp:lastModifiedBy>
  <cp:lastPrinted>2023-10-20T18:57:29Z</cp:lastPrinted>
  <dcterms:created xsi:type="dcterms:W3CDTF">2017-03-16T18:17:32Z</dcterms:created>
  <dcterms:modified xsi:type="dcterms:W3CDTF">2026-09-18T20:28:58Z</dcterms:modified>
</cp:coreProperties>
</file>