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"/>
    </mc:Choice>
  </mc:AlternateContent>
  <xr:revisionPtr revIDLastSave="0" documentId="13_ncr:1_{2CE75081-5FE7-44E3-AE13-712723494857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Jan22" sheetId="1" r:id="rId1"/>
    <sheet name="Feb22" sheetId="2" r:id="rId2"/>
    <sheet name="Mar22" sheetId="3" r:id="rId3"/>
    <sheet name="Apr22" sheetId="14" r:id="rId4"/>
    <sheet name="May22" sheetId="15" r:id="rId5"/>
    <sheet name="June22" sheetId="16" r:id="rId6"/>
    <sheet name="July22" sheetId="17" r:id="rId7"/>
    <sheet name="Aug22" sheetId="18" r:id="rId8"/>
    <sheet name="Sep22" sheetId="19" r:id="rId9"/>
    <sheet name="Oct22" sheetId="20" r:id="rId10"/>
    <sheet name="Nov22" sheetId="21" r:id="rId11"/>
    <sheet name="Dec22" sheetId="22" r:id="rId12"/>
    <sheet name="551m2022" sheetId="13" r:id="rId13"/>
  </sheets>
  <definedNames>
    <definedName name="_xlnm.Print_Area" localSheetId="2">'Mar22'!$A$1:$H$124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3" l="1"/>
  <c r="F47" i="13"/>
  <c r="G47" i="13"/>
  <c r="H47" i="13"/>
  <c r="E48" i="13"/>
  <c r="G48" i="13"/>
  <c r="D48" i="13"/>
  <c r="D47" i="13"/>
  <c r="F14" i="19"/>
  <c r="G58" i="22" l="1"/>
  <c r="E58" i="22"/>
  <c r="D58" i="22"/>
  <c r="G58" i="21"/>
  <c r="E58" i="21"/>
  <c r="D58" i="21"/>
  <c r="G58" i="20"/>
  <c r="E58" i="20"/>
  <c r="D58" i="20"/>
  <c r="G58" i="19"/>
  <c r="E58" i="19"/>
  <c r="D58" i="19"/>
  <c r="G58" i="18"/>
  <c r="E58" i="18"/>
  <c r="D58" i="18"/>
  <c r="G58" i="17"/>
  <c r="E58" i="17"/>
  <c r="D58" i="17"/>
  <c r="G58" i="16"/>
  <c r="E58" i="16"/>
  <c r="D58" i="16"/>
  <c r="G58" i="15"/>
  <c r="E58" i="15"/>
  <c r="D58" i="15"/>
  <c r="F85" i="3"/>
  <c r="F18" i="22"/>
  <c r="F18" i="19"/>
  <c r="H14" i="19"/>
  <c r="E14" i="17" l="1"/>
  <c r="D47" i="19"/>
  <c r="G36" i="13" l="1"/>
  <c r="F36" i="13"/>
  <c r="E36" i="13"/>
  <c r="D36" i="13"/>
  <c r="H35" i="13"/>
  <c r="G35" i="13"/>
  <c r="F35" i="13"/>
  <c r="E35" i="13"/>
  <c r="D35" i="13"/>
  <c r="H34" i="13"/>
  <c r="G34" i="13"/>
  <c r="F34" i="13"/>
  <c r="E34" i="13"/>
  <c r="D34" i="13"/>
  <c r="H33" i="13"/>
  <c r="G33" i="13"/>
  <c r="F33" i="13"/>
  <c r="E33" i="13"/>
  <c r="D33" i="13"/>
  <c r="H32" i="13"/>
  <c r="G32" i="13"/>
  <c r="F32" i="13"/>
  <c r="E32" i="13"/>
  <c r="D32" i="13"/>
  <c r="H31" i="13"/>
  <c r="G31" i="13"/>
  <c r="F31" i="13"/>
  <c r="E31" i="13"/>
  <c r="D31" i="13"/>
  <c r="H30" i="13"/>
  <c r="G30" i="13"/>
  <c r="F30" i="13"/>
  <c r="E30" i="13"/>
  <c r="D30" i="13"/>
  <c r="G29" i="13"/>
  <c r="G28" i="13"/>
  <c r="F28" i="13"/>
  <c r="G24" i="13"/>
  <c r="F24" i="13"/>
  <c r="E24" i="13"/>
  <c r="D24" i="13"/>
  <c r="H23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H20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G14" i="13"/>
  <c r="G91" i="22"/>
  <c r="F91" i="22"/>
  <c r="H91" i="22" s="1"/>
  <c r="B87" i="22"/>
  <c r="F85" i="22"/>
  <c r="H72" i="22"/>
  <c r="H71" i="22"/>
  <c r="H70" i="22"/>
  <c r="H69" i="22"/>
  <c r="H68" i="22"/>
  <c r="H67" i="22"/>
  <c r="G47" i="22"/>
  <c r="F47" i="22"/>
  <c r="E47" i="22"/>
  <c r="D47" i="22"/>
  <c r="H39" i="22"/>
  <c r="H38" i="22"/>
  <c r="H37" i="22"/>
  <c r="H36" i="22"/>
  <c r="H35" i="22"/>
  <c r="H34" i="22"/>
  <c r="H33" i="22"/>
  <c r="H32" i="22"/>
  <c r="H31" i="22"/>
  <c r="H30" i="22"/>
  <c r="G28" i="22"/>
  <c r="G29" i="22" s="1"/>
  <c r="G48" i="22" s="1"/>
  <c r="G57" i="22" s="1"/>
  <c r="F28" i="22"/>
  <c r="E28" i="22"/>
  <c r="D28" i="22"/>
  <c r="H27" i="22"/>
  <c r="H26" i="22"/>
  <c r="H25" i="22"/>
  <c r="H24" i="22"/>
  <c r="H23" i="22"/>
  <c r="H22" i="22"/>
  <c r="H21" i="22"/>
  <c r="H20" i="22"/>
  <c r="H19" i="22"/>
  <c r="G14" i="22"/>
  <c r="F14" i="22"/>
  <c r="E14" i="22"/>
  <c r="D14" i="22"/>
  <c r="H14" i="22" s="1"/>
  <c r="B87" i="21"/>
  <c r="F85" i="21"/>
  <c r="H72" i="21"/>
  <c r="H71" i="21"/>
  <c r="H70" i="21"/>
  <c r="H69" i="21"/>
  <c r="H68" i="21"/>
  <c r="H67" i="21"/>
  <c r="H47" i="21"/>
  <c r="G47" i="21"/>
  <c r="F47" i="21"/>
  <c r="E47" i="21"/>
  <c r="D47" i="21"/>
  <c r="H39" i="21"/>
  <c r="H38" i="21"/>
  <c r="H37" i="21"/>
  <c r="H36" i="21"/>
  <c r="H35" i="21"/>
  <c r="H34" i="21"/>
  <c r="H33" i="21"/>
  <c r="H32" i="21"/>
  <c r="H31" i="21"/>
  <c r="H30" i="21"/>
  <c r="G29" i="21"/>
  <c r="G48" i="21" s="1"/>
  <c r="G57" i="21" s="1"/>
  <c r="G28" i="21"/>
  <c r="F28" i="21"/>
  <c r="E28" i="21"/>
  <c r="D28" i="21"/>
  <c r="D29" i="21" s="1"/>
  <c r="H27" i="21"/>
  <c r="H26" i="21"/>
  <c r="H25" i="21"/>
  <c r="H24" i="21"/>
  <c r="H23" i="21"/>
  <c r="H22" i="21"/>
  <c r="H21" i="21"/>
  <c r="H21" i="13" s="1"/>
  <c r="H20" i="21"/>
  <c r="H19" i="21"/>
  <c r="G14" i="21"/>
  <c r="G91" i="21" s="1"/>
  <c r="F14" i="21"/>
  <c r="F91" i="21" s="1"/>
  <c r="H91" i="21" s="1"/>
  <c r="E14" i="21"/>
  <c r="D14" i="21"/>
  <c r="B87" i="20"/>
  <c r="F85" i="20"/>
  <c r="H72" i="20"/>
  <c r="H71" i="20"/>
  <c r="H70" i="20"/>
  <c r="H69" i="20"/>
  <c r="H68" i="20"/>
  <c r="H67" i="20"/>
  <c r="G47" i="20"/>
  <c r="F47" i="20"/>
  <c r="E47" i="20"/>
  <c r="D47" i="20"/>
  <c r="H39" i="20"/>
  <c r="H38" i="20"/>
  <c r="H37" i="20"/>
  <c r="H36" i="20"/>
  <c r="H35" i="20"/>
  <c r="H34" i="20"/>
  <c r="H33" i="20"/>
  <c r="H32" i="20"/>
  <c r="H31" i="20"/>
  <c r="H30" i="20"/>
  <c r="G28" i="20"/>
  <c r="G29" i="20" s="1"/>
  <c r="G48" i="20" s="1"/>
  <c r="G57" i="20" s="1"/>
  <c r="F28" i="20"/>
  <c r="E28" i="20"/>
  <c r="E29" i="20" s="1"/>
  <c r="D28" i="20"/>
  <c r="D29" i="20" s="1"/>
  <c r="H27" i="20"/>
  <c r="H26" i="20"/>
  <c r="H25" i="20"/>
  <c r="H24" i="20"/>
  <c r="H23" i="20"/>
  <c r="H22" i="20"/>
  <c r="H21" i="20"/>
  <c r="H20" i="20"/>
  <c r="H19" i="20"/>
  <c r="G14" i="20"/>
  <c r="G91" i="20" s="1"/>
  <c r="F14" i="20"/>
  <c r="F91" i="20" s="1"/>
  <c r="H91" i="20" s="1"/>
  <c r="E14" i="20"/>
  <c r="D14" i="20"/>
  <c r="H14" i="20" s="1"/>
  <c r="B87" i="19"/>
  <c r="F85" i="19"/>
  <c r="H72" i="19"/>
  <c r="H71" i="19"/>
  <c r="H70" i="19"/>
  <c r="H69" i="19"/>
  <c r="H68" i="19"/>
  <c r="H67" i="19"/>
  <c r="G47" i="19"/>
  <c r="F47" i="19"/>
  <c r="E47" i="19"/>
  <c r="H39" i="19"/>
  <c r="H38" i="19"/>
  <c r="H37" i="19"/>
  <c r="H36" i="19"/>
  <c r="H35" i="19"/>
  <c r="H34" i="19"/>
  <c r="H33" i="19"/>
  <c r="H32" i="19"/>
  <c r="H31" i="19"/>
  <c r="H30" i="19"/>
  <c r="G29" i="19"/>
  <c r="G48" i="19" s="1"/>
  <c r="G57" i="19" s="1"/>
  <c r="G28" i="19"/>
  <c r="F28" i="19"/>
  <c r="E28" i="19"/>
  <c r="E29" i="19" s="1"/>
  <c r="D28" i="19"/>
  <c r="D29" i="19" s="1"/>
  <c r="H27" i="19"/>
  <c r="H26" i="19"/>
  <c r="H25" i="19"/>
  <c r="H24" i="19"/>
  <c r="H23" i="19"/>
  <c r="H22" i="19"/>
  <c r="H21" i="19"/>
  <c r="H20" i="19"/>
  <c r="H19" i="19"/>
  <c r="G14" i="19"/>
  <c r="G91" i="19" s="1"/>
  <c r="F91" i="19"/>
  <c r="H91" i="19" s="1"/>
  <c r="E14" i="19"/>
  <c r="D14" i="19"/>
  <c r="B87" i="18"/>
  <c r="F85" i="18"/>
  <c r="H72" i="18"/>
  <c r="H71" i="18"/>
  <c r="H70" i="18"/>
  <c r="H69" i="18"/>
  <c r="H68" i="18"/>
  <c r="H67" i="18"/>
  <c r="G47" i="18"/>
  <c r="F47" i="18"/>
  <c r="E47" i="18"/>
  <c r="D47" i="18"/>
  <c r="H39" i="18"/>
  <c r="H38" i="18"/>
  <c r="H37" i="18"/>
  <c r="H36" i="18"/>
  <c r="H36" i="13" s="1"/>
  <c r="H35" i="18"/>
  <c r="H34" i="18"/>
  <c r="H33" i="18"/>
  <c r="H32" i="18"/>
  <c r="H31" i="18"/>
  <c r="H30" i="18"/>
  <c r="G28" i="18"/>
  <c r="G29" i="18" s="1"/>
  <c r="G48" i="18" s="1"/>
  <c r="G57" i="18" s="1"/>
  <c r="F28" i="18"/>
  <c r="E28" i="18"/>
  <c r="E29" i="18" s="1"/>
  <c r="D28" i="18"/>
  <c r="H27" i="18"/>
  <c r="H26" i="18"/>
  <c r="H25" i="18"/>
  <c r="H24" i="18"/>
  <c r="H23" i="18"/>
  <c r="H22" i="18"/>
  <c r="H21" i="18"/>
  <c r="H20" i="18"/>
  <c r="H19" i="18"/>
  <c r="G14" i="18"/>
  <c r="G91" i="18" s="1"/>
  <c r="F14" i="18"/>
  <c r="F91" i="18" s="1"/>
  <c r="H91" i="18" s="1"/>
  <c r="E14" i="18"/>
  <c r="D14" i="18"/>
  <c r="H14" i="18" s="1"/>
  <c r="F14" i="13" l="1"/>
  <c r="F29" i="19"/>
  <c r="F84" i="19" s="1"/>
  <c r="F87" i="19" s="1"/>
  <c r="H24" i="13"/>
  <c r="E29" i="22"/>
  <c r="E29" i="13" s="1"/>
  <c r="H28" i="22"/>
  <c r="H29" i="22" s="1"/>
  <c r="D29" i="22"/>
  <c r="D48" i="22" s="1"/>
  <c r="D57" i="22" s="1"/>
  <c r="E29" i="21"/>
  <c r="H14" i="21"/>
  <c r="H14" i="13" s="1"/>
  <c r="H28" i="21"/>
  <c r="H29" i="21"/>
  <c r="H28" i="20"/>
  <c r="H29" i="20" s="1"/>
  <c r="E14" i="13"/>
  <c r="H19" i="13"/>
  <c r="H28" i="19"/>
  <c r="H22" i="13"/>
  <c r="D28" i="13"/>
  <c r="H29" i="19"/>
  <c r="E28" i="13"/>
  <c r="D14" i="13"/>
  <c r="H28" i="18"/>
  <c r="D29" i="18"/>
  <c r="H47" i="22"/>
  <c r="E48" i="21"/>
  <c r="E57" i="21" s="1"/>
  <c r="D48" i="21"/>
  <c r="D57" i="21" s="1"/>
  <c r="E48" i="20"/>
  <c r="E57" i="20" s="1"/>
  <c r="D48" i="20"/>
  <c r="D57" i="20" s="1"/>
  <c r="H47" i="20"/>
  <c r="E48" i="19"/>
  <c r="E57" i="19" s="1"/>
  <c r="H47" i="19"/>
  <c r="D48" i="19"/>
  <c r="D57" i="19" s="1"/>
  <c r="E48" i="18"/>
  <c r="E57" i="18" s="1"/>
  <c r="H47" i="18"/>
  <c r="E84" i="21"/>
  <c r="E87" i="21" s="1"/>
  <c r="F29" i="21"/>
  <c r="F48" i="21" s="1"/>
  <c r="F57" i="21" s="1"/>
  <c r="E84" i="22"/>
  <c r="E87" i="22" s="1"/>
  <c r="F29" i="22"/>
  <c r="F48" i="22" s="1"/>
  <c r="F57" i="22" s="1"/>
  <c r="E84" i="20"/>
  <c r="E87" i="20" s="1"/>
  <c r="E84" i="19"/>
  <c r="E87" i="19" s="1"/>
  <c r="F29" i="20"/>
  <c r="F48" i="20" s="1"/>
  <c r="F57" i="20" s="1"/>
  <c r="H29" i="18"/>
  <c r="E84" i="18"/>
  <c r="E87" i="18" s="1"/>
  <c r="F29" i="18"/>
  <c r="F48" i="19" l="1"/>
  <c r="F57" i="19" s="1"/>
  <c r="F48" i="18"/>
  <c r="F57" i="18" s="1"/>
  <c r="E48" i="22"/>
  <c r="E57" i="22" s="1"/>
  <c r="H28" i="13"/>
  <c r="H29" i="13"/>
  <c r="D48" i="18"/>
  <c r="D57" i="18" s="1"/>
  <c r="D29" i="13"/>
  <c r="F84" i="22"/>
  <c r="F87" i="22" s="1"/>
  <c r="H48" i="21"/>
  <c r="H57" i="21" s="1"/>
  <c r="H48" i="22"/>
  <c r="H57" i="22" s="1"/>
  <c r="F84" i="21"/>
  <c r="F87" i="21" s="1"/>
  <c r="H48" i="19"/>
  <c r="H57" i="19" s="1"/>
  <c r="H48" i="20"/>
  <c r="H57" i="20" s="1"/>
  <c r="F84" i="20"/>
  <c r="F87" i="20" s="1"/>
  <c r="F84" i="18"/>
  <c r="F87" i="18" s="1"/>
  <c r="H48" i="18" l="1"/>
  <c r="H57" i="18" s="1"/>
  <c r="B87" i="17"/>
  <c r="F85" i="17"/>
  <c r="H72" i="17"/>
  <c r="H71" i="17"/>
  <c r="H70" i="17"/>
  <c r="H69" i="17"/>
  <c r="H68" i="17"/>
  <c r="H67" i="17"/>
  <c r="G47" i="17"/>
  <c r="F47" i="17"/>
  <c r="E47" i="17"/>
  <c r="D47" i="17"/>
  <c r="H39" i="17"/>
  <c r="H38" i="17"/>
  <c r="H37" i="17"/>
  <c r="H36" i="17"/>
  <c r="H35" i="17"/>
  <c r="H34" i="17"/>
  <c r="H33" i="17"/>
  <c r="H32" i="17"/>
  <c r="H31" i="17"/>
  <c r="H30" i="17"/>
  <c r="G28" i="17"/>
  <c r="F28" i="17"/>
  <c r="E28" i="17"/>
  <c r="D28" i="17"/>
  <c r="H27" i="17"/>
  <c r="H26" i="17"/>
  <c r="H25" i="17"/>
  <c r="H24" i="17"/>
  <c r="H23" i="17"/>
  <c r="H22" i="17"/>
  <c r="H21" i="17"/>
  <c r="H20" i="17"/>
  <c r="H19" i="17"/>
  <c r="G14" i="17"/>
  <c r="G91" i="17" s="1"/>
  <c r="F14" i="17"/>
  <c r="F91" i="17" s="1"/>
  <c r="D14" i="17"/>
  <c r="H47" i="17" l="1"/>
  <c r="H91" i="17"/>
  <c r="D29" i="17"/>
  <c r="D48" i="17" s="1"/>
  <c r="D57" i="17" s="1"/>
  <c r="E29" i="17"/>
  <c r="E48" i="17" s="1"/>
  <c r="E57" i="17" s="1"/>
  <c r="H28" i="17"/>
  <c r="E84" i="17"/>
  <c r="E87" i="17" s="1"/>
  <c r="H14" i="17"/>
  <c r="F29" i="17"/>
  <c r="F48" i="17" s="1"/>
  <c r="F57" i="17" s="1"/>
  <c r="G29" i="17"/>
  <c r="G48" i="17" s="1"/>
  <c r="G57" i="17" s="1"/>
  <c r="H29" i="17" l="1"/>
  <c r="F84" i="17"/>
  <c r="F87" i="17" s="1"/>
  <c r="H48" i="17"/>
  <c r="H57" i="17" s="1"/>
  <c r="B87" i="16" l="1"/>
  <c r="F85" i="16"/>
  <c r="H72" i="16"/>
  <c r="H71" i="16"/>
  <c r="H70" i="16"/>
  <c r="H69" i="16"/>
  <c r="H68" i="16"/>
  <c r="H67" i="16"/>
  <c r="G47" i="16"/>
  <c r="F47" i="16"/>
  <c r="E47" i="16"/>
  <c r="D47" i="16"/>
  <c r="H39" i="16"/>
  <c r="H38" i="16"/>
  <c r="H37" i="16"/>
  <c r="H36" i="16"/>
  <c r="E36" i="16"/>
  <c r="D36" i="16"/>
  <c r="E35" i="16"/>
  <c r="H35" i="16" s="1"/>
  <c r="H34" i="16"/>
  <c r="H33" i="16"/>
  <c r="H32" i="16"/>
  <c r="H31" i="16"/>
  <c r="H30" i="16"/>
  <c r="H47" i="16" s="1"/>
  <c r="G28" i="16"/>
  <c r="F28" i="16"/>
  <c r="E28" i="16"/>
  <c r="D28" i="16"/>
  <c r="H27" i="16"/>
  <c r="H26" i="16"/>
  <c r="H25" i="16"/>
  <c r="H24" i="16"/>
  <c r="H28" i="16" s="1"/>
  <c r="H23" i="16"/>
  <c r="H22" i="16"/>
  <c r="H21" i="16"/>
  <c r="H20" i="16"/>
  <c r="H19" i="16"/>
  <c r="F18" i="16"/>
  <c r="G14" i="16"/>
  <c r="G91" i="16" s="1"/>
  <c r="F14" i="16"/>
  <c r="F91" i="16" s="1"/>
  <c r="H91" i="16" s="1"/>
  <c r="E14" i="16"/>
  <c r="E29" i="16" s="1"/>
  <c r="E48" i="16" s="1"/>
  <c r="E57" i="16" s="1"/>
  <c r="D14" i="16"/>
  <c r="D29" i="16" s="1"/>
  <c r="D48" i="16" s="1"/>
  <c r="H48" i="16" l="1"/>
  <c r="H57" i="16" s="1"/>
  <c r="D57" i="16"/>
  <c r="H14" i="16"/>
  <c r="H29" i="16" s="1"/>
  <c r="E84" i="16"/>
  <c r="E87" i="16" s="1"/>
  <c r="F29" i="16"/>
  <c r="F48" i="16" s="1"/>
  <c r="F57" i="16" s="1"/>
  <c r="G29" i="16"/>
  <c r="G48" i="16" s="1"/>
  <c r="G57" i="16" s="1"/>
  <c r="F84" i="16" l="1"/>
  <c r="F87" i="16" s="1"/>
  <c r="B87" i="14"/>
  <c r="F85" i="14"/>
  <c r="F18" i="14" s="1"/>
  <c r="H72" i="14"/>
  <c r="H71" i="14"/>
  <c r="H70" i="14"/>
  <c r="H69" i="14"/>
  <c r="H68" i="14"/>
  <c r="H67" i="14"/>
  <c r="G47" i="14"/>
  <c r="F47" i="14"/>
  <c r="E47" i="14"/>
  <c r="D47" i="14"/>
  <c r="H39" i="14"/>
  <c r="H38" i="14"/>
  <c r="H37" i="14"/>
  <c r="H36" i="14"/>
  <c r="H35" i="14"/>
  <c r="H34" i="14"/>
  <c r="H33" i="14"/>
  <c r="H32" i="14"/>
  <c r="H31" i="14"/>
  <c r="H30" i="14"/>
  <c r="G28" i="14"/>
  <c r="F28" i="14"/>
  <c r="E28" i="14"/>
  <c r="E29" i="14" s="1"/>
  <c r="D28" i="14"/>
  <c r="H27" i="14"/>
  <c r="H26" i="14"/>
  <c r="H25" i="14"/>
  <c r="H24" i="14"/>
  <c r="H23" i="14"/>
  <c r="H22" i="14"/>
  <c r="H21" i="14"/>
  <c r="H20" i="14"/>
  <c r="H19" i="14"/>
  <c r="G14" i="14"/>
  <c r="G91" i="14" s="1"/>
  <c r="F14" i="14"/>
  <c r="F91" i="14" s="1"/>
  <c r="H91" i="14" s="1"/>
  <c r="E14" i="14"/>
  <c r="D14" i="14"/>
  <c r="B87" i="15"/>
  <c r="F85" i="15"/>
  <c r="H72" i="15"/>
  <c r="H71" i="15"/>
  <c r="H70" i="15"/>
  <c r="H69" i="15"/>
  <c r="H68" i="15"/>
  <c r="H67" i="15"/>
  <c r="G47" i="15"/>
  <c r="F47" i="15"/>
  <c r="E47" i="15"/>
  <c r="D47" i="15"/>
  <c r="H39" i="15"/>
  <c r="H38" i="15"/>
  <c r="H37" i="15"/>
  <c r="H36" i="15"/>
  <c r="H35" i="15"/>
  <c r="H34" i="15"/>
  <c r="H33" i="15"/>
  <c r="H32" i="15"/>
  <c r="H31" i="15"/>
  <c r="H30" i="15"/>
  <c r="G28" i="15"/>
  <c r="F28" i="15"/>
  <c r="E28" i="15"/>
  <c r="D28" i="15"/>
  <c r="H27" i="15"/>
  <c r="H26" i="15"/>
  <c r="H25" i="15"/>
  <c r="H24" i="15"/>
  <c r="H23" i="15"/>
  <c r="H22" i="15"/>
  <c r="H21" i="15"/>
  <c r="H20" i="15"/>
  <c r="H19" i="15"/>
  <c r="F18" i="15"/>
  <c r="G14" i="15"/>
  <c r="G91" i="15" s="1"/>
  <c r="F14" i="15"/>
  <c r="F91" i="15" s="1"/>
  <c r="E14" i="15"/>
  <c r="D14" i="15"/>
  <c r="D29" i="14" l="1"/>
  <c r="D48" i="14" s="1"/>
  <c r="D57" i="14" s="1"/>
  <c r="H28" i="14"/>
  <c r="F29" i="14"/>
  <c r="F48" i="14" s="1"/>
  <c r="F57" i="14" s="1"/>
  <c r="E48" i="14"/>
  <c r="E57" i="14" s="1"/>
  <c r="H47" i="14"/>
  <c r="G29" i="14"/>
  <c r="G48" i="14" s="1"/>
  <c r="G57" i="14" s="1"/>
  <c r="E84" i="14"/>
  <c r="E87" i="14" s="1"/>
  <c r="H14" i="14"/>
  <c r="H47" i="15"/>
  <c r="H91" i="15"/>
  <c r="G29" i="15"/>
  <c r="G48" i="15" s="1"/>
  <c r="G57" i="15" s="1"/>
  <c r="F29" i="15"/>
  <c r="F48" i="15" s="1"/>
  <c r="F57" i="15" s="1"/>
  <c r="D29" i="15"/>
  <c r="D48" i="15" s="1"/>
  <c r="D57" i="15" s="1"/>
  <c r="E29" i="15"/>
  <c r="E48" i="15" s="1"/>
  <c r="E57" i="15" s="1"/>
  <c r="H28" i="15"/>
  <c r="E84" i="15"/>
  <c r="E87" i="15" s="1"/>
  <c r="H14" i="15"/>
  <c r="H29" i="14" l="1"/>
  <c r="F84" i="14"/>
  <c r="F87" i="14" s="1"/>
  <c r="H48" i="14"/>
  <c r="H57" i="14" s="1"/>
  <c r="F84" i="15"/>
  <c r="F87" i="15" s="1"/>
  <c r="H48" i="15"/>
  <c r="H57" i="15" s="1"/>
  <c r="H29" i="15"/>
  <c r="D47" i="3" l="1"/>
  <c r="E47" i="3"/>
  <c r="D48" i="2"/>
  <c r="E48" i="2"/>
  <c r="D47" i="2" l="1"/>
  <c r="D28" i="3"/>
  <c r="D28" i="2"/>
  <c r="D28" i="1"/>
  <c r="F85" i="1" l="1"/>
  <c r="F18" i="3" l="1"/>
  <c r="F18" i="13" s="1"/>
  <c r="F14" i="2" l="1"/>
  <c r="F85" i="2" l="1"/>
  <c r="E14" i="1" l="1"/>
  <c r="D14" i="3" l="1"/>
  <c r="D29" i="3" s="1"/>
  <c r="D48" i="3" s="1"/>
  <c r="D57" i="3" l="1"/>
  <c r="F18" i="1" l="1"/>
  <c r="B87" i="3" l="1"/>
  <c r="H72" i="3"/>
  <c r="H71" i="3"/>
  <c r="H70" i="3"/>
  <c r="H69" i="3"/>
  <c r="H68" i="3"/>
  <c r="H67" i="3"/>
  <c r="G47" i="3"/>
  <c r="F47" i="3"/>
  <c r="H39" i="3"/>
  <c r="H38" i="3"/>
  <c r="H37" i="3"/>
  <c r="H36" i="3"/>
  <c r="H35" i="3"/>
  <c r="H34" i="3"/>
  <c r="H33" i="3"/>
  <c r="H32" i="3"/>
  <c r="H31" i="3"/>
  <c r="H30" i="3"/>
  <c r="G28" i="3"/>
  <c r="F28" i="3"/>
  <c r="E28" i="3"/>
  <c r="H27" i="3"/>
  <c r="H26" i="3"/>
  <c r="H25" i="3"/>
  <c r="H24" i="3"/>
  <c r="H23" i="3"/>
  <c r="H22" i="3"/>
  <c r="H21" i="3"/>
  <c r="H20" i="3"/>
  <c r="H19" i="3"/>
  <c r="G14" i="3"/>
  <c r="F14" i="3"/>
  <c r="E14" i="3"/>
  <c r="E84" i="3" s="1"/>
  <c r="F91" i="3" l="1"/>
  <c r="F29" i="3"/>
  <c r="E29" i="3"/>
  <c r="E48" i="3" s="1"/>
  <c r="E57" i="3" s="1"/>
  <c r="G29" i="3"/>
  <c r="G48" i="3" s="1"/>
  <c r="G57" i="3" s="1"/>
  <c r="H47" i="3"/>
  <c r="H28" i="3"/>
  <c r="E87" i="3"/>
  <c r="H14" i="3"/>
  <c r="G91" i="3"/>
  <c r="H91" i="3" s="1"/>
  <c r="D14" i="2"/>
  <c r="D29" i="2" s="1"/>
  <c r="F48" i="3" l="1"/>
  <c r="F29" i="13"/>
  <c r="H29" i="3"/>
  <c r="F84" i="3"/>
  <c r="F87" i="3" s="1"/>
  <c r="B87" i="2"/>
  <c r="F18" i="2"/>
  <c r="F50" i="13" s="1"/>
  <c r="F52" i="13" s="1"/>
  <c r="H72" i="2"/>
  <c r="H71" i="2"/>
  <c r="H70" i="2"/>
  <c r="H69" i="2"/>
  <c r="H68" i="2"/>
  <c r="H67" i="2"/>
  <c r="G47" i="2"/>
  <c r="F47" i="2"/>
  <c r="E47" i="2"/>
  <c r="H39" i="2"/>
  <c r="H38" i="2"/>
  <c r="H37" i="2"/>
  <c r="H36" i="2"/>
  <c r="H35" i="2"/>
  <c r="H34" i="2"/>
  <c r="H33" i="2"/>
  <c r="H32" i="2"/>
  <c r="H31" i="2"/>
  <c r="H30" i="2"/>
  <c r="G28" i="2"/>
  <c r="F28" i="2"/>
  <c r="E28" i="2"/>
  <c r="H27" i="2"/>
  <c r="H26" i="2"/>
  <c r="H25" i="2"/>
  <c r="H24" i="2"/>
  <c r="H23" i="2"/>
  <c r="H22" i="2"/>
  <c r="H21" i="2"/>
  <c r="H20" i="2"/>
  <c r="H19" i="2"/>
  <c r="G14" i="2"/>
  <c r="G91" i="2" s="1"/>
  <c r="F91" i="2"/>
  <c r="E14" i="2"/>
  <c r="F57" i="3" l="1"/>
  <c r="F48" i="13"/>
  <c r="H48" i="3"/>
  <c r="E29" i="2"/>
  <c r="E57" i="2" s="1"/>
  <c r="E84" i="2"/>
  <c r="E87" i="2" s="1"/>
  <c r="H91" i="2"/>
  <c r="H28" i="2"/>
  <c r="H47" i="2"/>
  <c r="F29" i="2"/>
  <c r="G29" i="2"/>
  <c r="G48" i="2" s="1"/>
  <c r="G57" i="2" s="1"/>
  <c r="H14" i="2"/>
  <c r="H57" i="3" l="1"/>
  <c r="H48" i="13"/>
  <c r="H29" i="2"/>
  <c r="F48" i="2"/>
  <c r="F57" i="2" s="1"/>
  <c r="F84" i="2"/>
  <c r="F87" i="2" s="1"/>
  <c r="D57" i="2"/>
  <c r="H48" i="2" l="1"/>
  <c r="H57" i="2" s="1"/>
  <c r="B87" i="1"/>
  <c r="H72" i="1"/>
  <c r="H71" i="1"/>
  <c r="H70" i="1"/>
  <c r="H69" i="1"/>
  <c r="H68" i="1"/>
  <c r="H67" i="1"/>
  <c r="G47" i="1"/>
  <c r="F47" i="1"/>
  <c r="E47" i="1"/>
  <c r="D47" i="1"/>
  <c r="H39" i="1"/>
  <c r="H38" i="1"/>
  <c r="H37" i="1"/>
  <c r="H36" i="1"/>
  <c r="H35" i="1"/>
  <c r="H34" i="1"/>
  <c r="H33" i="1"/>
  <c r="H32" i="1"/>
  <c r="H31" i="1"/>
  <c r="H30" i="1"/>
  <c r="G28" i="1"/>
  <c r="F28" i="1"/>
  <c r="E28" i="1"/>
  <c r="H27" i="1"/>
  <c r="H26" i="1"/>
  <c r="H25" i="1"/>
  <c r="H24" i="1"/>
  <c r="H23" i="1"/>
  <c r="H22" i="1"/>
  <c r="H21" i="1"/>
  <c r="H20" i="1"/>
  <c r="H19" i="1"/>
  <c r="G14" i="1"/>
  <c r="F14" i="1"/>
  <c r="D14" i="1"/>
  <c r="D29" i="1" s="1"/>
  <c r="G91" i="1" l="1"/>
  <c r="F91" i="1"/>
  <c r="E84" i="1"/>
  <c r="H47" i="1"/>
  <c r="E29" i="1"/>
  <c r="H28" i="1"/>
  <c r="F29" i="1"/>
  <c r="H91" i="1"/>
  <c r="G29" i="1"/>
  <c r="H14" i="1"/>
  <c r="G48" i="1" l="1"/>
  <c r="F48" i="1"/>
  <c r="E48" i="1"/>
  <c r="D48" i="1"/>
  <c r="H29" i="1"/>
  <c r="E87" i="1"/>
  <c r="F84" i="1"/>
  <c r="F87" i="1" s="1"/>
  <c r="G57" i="1" l="1"/>
  <c r="G58" i="1" s="1"/>
  <c r="G58" i="2" s="1"/>
  <c r="F57" i="1"/>
  <c r="F58" i="1" s="1"/>
  <c r="F58" i="2" s="1"/>
  <c r="E57" i="1"/>
  <c r="E58" i="1" s="1"/>
  <c r="E58" i="2" s="1"/>
  <c r="E58" i="3" s="1"/>
  <c r="D57" i="1"/>
  <c r="D58" i="1" s="1"/>
  <c r="D58" i="2" s="1"/>
  <c r="D58" i="3" s="1"/>
  <c r="H48" i="1"/>
  <c r="G58" i="3"/>
  <c r="F58" i="3"/>
  <c r="E58" i="14" l="1"/>
  <c r="F58" i="14"/>
  <c r="F58" i="15" s="1"/>
  <c r="F58" i="16" s="1"/>
  <c r="F58" i="17" s="1"/>
  <c r="F58" i="18" s="1"/>
  <c r="F58" i="19" s="1"/>
  <c r="F58" i="20" s="1"/>
  <c r="F58" i="21" s="1"/>
  <c r="F58" i="22" s="1"/>
  <c r="G58" i="14"/>
  <c r="D58" i="14"/>
  <c r="H57" i="1"/>
  <c r="H58" i="1" s="1"/>
  <c r="H58" i="2" s="1"/>
  <c r="H58" i="3" s="1"/>
  <c r="H58" i="14" l="1"/>
  <c r="H58" i="15" s="1"/>
  <c r="H58" i="16" s="1"/>
  <c r="H58" i="17" s="1"/>
  <c r="H58" i="18" s="1"/>
  <c r="H58" i="19" s="1"/>
  <c r="H58" i="20" s="1"/>
  <c r="H58" i="21" s="1"/>
  <c r="H58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D80A8A29-F4F1-4212-807A-E916A5528EF9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60DABBE9-2A5B-4526-9B62-C0A06F869E7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D88C5DC0-977E-4508-BBD0-9D86622442F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9BEC9E93-D59D-4974-A5A6-A0FE037C8EFD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B3F90061-4AA0-40BE-966D-344C21B89704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08C6871-278B-4C64-8A09-DF4DF832834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B7262D6-7F7D-44B5-9DFB-98F0E7AE56F6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C7AC66C0-2194-4F1E-B5ED-41E61167AE8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90FD24-AEEC-4B84-A96B-8F91A9F4F93C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1832AE4-C0D8-489E-9D73-546862AAB38C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1CA9D78C-45D1-4AFF-8477-41C7F7A54138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2245AD5-4D2D-4254-99ED-8631A005E27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42C2DA2A-C32F-4F43-A683-BF767FAD039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1BFD8EF-4010-41AC-918A-5653F1541D17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73990AFE-9414-464C-A31A-CB5464622021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EE24C26E-9352-4040-945A-3272DA06D4F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B4D8EFE-5BD5-4F49-93E7-3109DAEE48F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498CB0CE-8BBB-40CC-9F8C-7A6D25152CC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6DEC05E-984F-43C4-9D2E-74F06BB79CEE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E758FF1E-B6CC-4519-88DE-F7F557D13FC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8D3C4F-D3A2-41FD-93BC-BD0C26E0741D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8EFCE334-55B3-4A16-A141-F623B06961DA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738790-5D97-498B-B2AC-544A267138A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2E8F80A4-641F-42DF-ACE5-C4223F852009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1EF7DE4-4AFC-456B-82F2-5E4DA9C5EB8B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35FF6D-CD6D-4CBF-A3B2-B9CC69772C8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8572A1D-AF07-4659-A1F0-E315AF90C26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<sst xmlns="http://schemas.openxmlformats.org/spreadsheetml/2006/main" count="1741" uniqueCount="146">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</sst>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;\(0\)"/>
    <numFmt numFmtId="165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0070C0"/>
      <name val="Genev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3" xfId="0" applyNumberFormat="1" applyFont="1" applyFill="1" applyBorder="1" applyAlignment="1">
      <alignment horizontal="left"/>
    </xf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0" xfId="0" applyNumberFormat="1" applyFont="1" applyFill="1" applyAlignment="1">
      <alignment horizontal="left"/>
    </xf>
    <xf numFmtId="3" fontId="2" fillId="1" borderId="3" xfId="0" applyNumberFormat="1" applyFont="1" applyFill="1" applyBorder="1" applyAlignment="1">
      <alignment horizontal="lef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3" fontId="5" fillId="0" borderId="11" xfId="1" applyNumberFormat="1" applyFont="1" applyBorder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12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3" fontId="5" fillId="0" borderId="12" xfId="0" applyNumberFormat="1" applyFont="1" applyBorder="1"/>
    <xf numFmtId="3" fontId="11" fillId="0" borderId="12" xfId="0" applyNumberFormat="1" applyFont="1" applyBorder="1"/>
    <xf numFmtId="3" fontId="10" fillId="2" borderId="12" xfId="0" applyNumberFormat="1" applyFont="1" applyFill="1" applyBorder="1"/>
    <xf numFmtId="3" fontId="5" fillId="0" borderId="0" xfId="1" applyNumberFormat="1" applyFont="1" applyFill="1" applyBorder="1" applyAlignment="1"/>
    <xf numFmtId="3" fontId="5" fillId="0" borderId="3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4" xfId="1" applyNumberFormat="1" applyFont="1" applyFill="1" applyBorder="1" applyAlignment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zoomScale="90" zoomScaleNormal="90" workbookViewId="0">
      <selection activeCell="D24" sqref="D24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9797350</v>
      </c>
      <c r="E14" s="120">
        <f>E15+E21+E22</f>
        <v>89371889</v>
      </c>
      <c r="F14" s="35">
        <f>(F16-F17)/0.26</f>
        <v>38763403.846153848</v>
      </c>
      <c r="G14" s="36">
        <f>(G16-G17)/0.23</f>
        <v>1510430.4347826086</v>
      </c>
      <c r="H14" s="37">
        <f t="shared" ref="H14:H27" si="0">SUM(D14:G14)</f>
        <v>139443073.28093645</v>
      </c>
    </row>
    <row r="15" spans="1:8" outlineLevel="1">
      <c r="A15" s="23"/>
      <c r="B15" s="38" t="s">
        <v>25</v>
      </c>
      <c r="C15" s="149"/>
      <c r="D15" s="40">
        <v>9329381</v>
      </c>
      <c r="E15" s="41">
        <v>89196655</v>
      </c>
      <c r="F15" s="35"/>
      <c r="G15" s="36"/>
      <c r="H15" s="37"/>
    </row>
    <row r="16" spans="1:8" outlineLevel="1">
      <c r="A16" s="23"/>
      <c r="B16" s="38" t="s">
        <v>26</v>
      </c>
      <c r="C16" s="149"/>
      <c r="D16" s="40"/>
      <c r="E16" s="41"/>
      <c r="F16" s="40">
        <v>10301239</v>
      </c>
      <c r="G16" s="41">
        <v>347399</v>
      </c>
      <c r="H16" s="37"/>
    </row>
    <row r="17" spans="1:8" outlineLevel="1">
      <c r="A17" s="23"/>
      <c r="B17" s="38" t="s">
        <v>27</v>
      </c>
      <c r="C17" s="149"/>
      <c r="D17" s="40"/>
      <c r="E17" s="41"/>
      <c r="F17" s="40">
        <v>222754</v>
      </c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211413</v>
      </c>
      <c r="E19" s="109">
        <v>2099301</v>
      </c>
      <c r="F19" s="46"/>
      <c r="G19" s="47"/>
      <c r="H19" s="37">
        <f t="shared" si="0"/>
        <v>2310714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47194</v>
      </c>
      <c r="E21" s="109">
        <v>146450</v>
      </c>
      <c r="F21" s="51"/>
      <c r="G21" s="52"/>
      <c r="H21" s="53">
        <f t="shared" si="0"/>
        <v>193644</v>
      </c>
    </row>
    <row r="22" spans="1:8">
      <c r="A22" s="5"/>
      <c r="B22" s="54" t="s">
        <v>36</v>
      </c>
      <c r="C22" s="48">
        <v>24</v>
      </c>
      <c r="D22" s="110">
        <v>420775</v>
      </c>
      <c r="E22" s="111">
        <v>28784</v>
      </c>
      <c r="F22" s="49"/>
      <c r="G22" s="50"/>
      <c r="H22" s="37">
        <f t="shared" si="0"/>
        <v>449559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174071.16666666669</v>
      </c>
      <c r="E24" s="111"/>
      <c r="F24" s="49"/>
      <c r="G24" s="50"/>
      <c r="H24" s="37">
        <f t="shared" si="0"/>
        <v>174071.16666666669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505310.83333333331</v>
      </c>
      <c r="E28" s="53">
        <f>SUM(E19:E23)-E24</f>
        <v>2274535</v>
      </c>
      <c r="F28" s="53">
        <f>SUM(F19:F23)-F24</f>
        <v>0</v>
      </c>
      <c r="G28" s="53">
        <f>SUM(G19:G23)-G24</f>
        <v>0</v>
      </c>
      <c r="H28" s="50">
        <f>SUM(H19:H23)-H24</f>
        <v>2779845.8333333335</v>
      </c>
    </row>
    <row r="29" spans="1:8">
      <c r="A29" s="61" t="s">
        <v>43</v>
      </c>
      <c r="B29" s="62"/>
      <c r="C29" s="48">
        <v>40</v>
      </c>
      <c r="D29" s="49">
        <f>D14-D28</f>
        <v>9292039.166666666</v>
      </c>
      <c r="E29" s="63">
        <f>E14-E28</f>
        <v>87097354</v>
      </c>
      <c r="F29" s="50">
        <f>F14+F18-F28</f>
        <v>38763403.846153848</v>
      </c>
      <c r="G29" s="49">
        <f>G14-G28</f>
        <v>1510430.4347826086</v>
      </c>
      <c r="H29" s="50">
        <f>H14-H28</f>
        <v>136663227.44760311</v>
      </c>
    </row>
    <row r="30" spans="1:8">
      <c r="A30" s="23" t="s">
        <v>44</v>
      </c>
      <c r="B30" s="45" t="s">
        <v>45</v>
      </c>
      <c r="C30" s="33">
        <v>51</v>
      </c>
      <c r="D30" s="112">
        <v>31433</v>
      </c>
      <c r="E30" s="113">
        <v>28434</v>
      </c>
      <c r="F30" s="64"/>
      <c r="G30" s="65"/>
      <c r="H30" s="37">
        <f t="shared" ref="H30:H39" si="1">SUM(D30:G30)</f>
        <v>59867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21062</v>
      </c>
      <c r="E36" s="111">
        <v>63937</v>
      </c>
      <c r="F36" s="64"/>
      <c r="G36" s="65"/>
      <c r="H36" s="37">
        <f t="shared" si="1"/>
        <v>84999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52495</v>
      </c>
      <c r="E47" s="50">
        <f>SUM(E30:E41)</f>
        <v>92371</v>
      </c>
      <c r="F47" s="49">
        <f>SUM(F30:F41)</f>
        <v>0</v>
      </c>
      <c r="G47" s="50">
        <f>SUM(G30:G41)</f>
        <v>0</v>
      </c>
      <c r="H47" s="37">
        <f>SUM(H30:H41)</f>
        <v>144866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9239544.166666666</v>
      </c>
      <c r="E48" s="50">
        <f>E29-E47</f>
        <v>87004983</v>
      </c>
      <c r="F48" s="49">
        <f>F29-F47</f>
        <v>38763403.846153848</v>
      </c>
      <c r="G48" s="50">
        <f>G29-G47</f>
        <v>1510430.4347826086</v>
      </c>
      <c r="H48" s="37">
        <f>SUM(D48:G48)</f>
        <v>136518361.44760311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9239544.166666666</v>
      </c>
      <c r="E57" s="59">
        <f>SUM(E48:E56)</f>
        <v>87004983</v>
      </c>
      <c r="F57" s="58">
        <f>SUM(F48:F56)</f>
        <v>38763403.846153848</v>
      </c>
      <c r="G57" s="59">
        <f>SUM(G48:G56)</f>
        <v>1510430.4347826086</v>
      </c>
      <c r="H57" s="69">
        <f>SUM(H48:H56)</f>
        <v>136518361.44760311</v>
      </c>
    </row>
    <row r="58" spans="1:8">
      <c r="A58" s="75"/>
      <c r="B58" s="76" t="s">
        <v>75</v>
      </c>
      <c r="C58" s="33"/>
      <c r="D58" s="58">
        <f>D57</f>
        <v>9239544.166666666</v>
      </c>
      <c r="E58" s="60">
        <f>E57</f>
        <v>87004983</v>
      </c>
      <c r="F58" s="59">
        <f>F57</f>
        <v>38763403.846153848</v>
      </c>
      <c r="G58" s="69">
        <f>G57</f>
        <v>1510430.4347826086</v>
      </c>
      <c r="H58" s="50">
        <f>H57</f>
        <v>136518361.44760311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January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99169239</v>
      </c>
      <c r="F84" s="96">
        <f>(+F28+F29+G29)-(F85-F86)</f>
        <v>40273834.280936457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99169239</v>
      </c>
      <c r="F87" s="96">
        <f>(F84+F85)-F86</f>
        <v>40273834.280936457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38763403.846153848</v>
      </c>
      <c r="G91" s="103">
        <f>G14</f>
        <v>1510430.4347826086</v>
      </c>
      <c r="H91" s="104">
        <f>F91+G91</f>
        <v>40273834.280936457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4"/>
  <sheetViews>
    <sheetView zoomScale="90" zoomScaleNormal="90" workbookViewId="0">
      <selection activeCell="H58" sqref="H5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8821572</v>
      </c>
      <c r="E14" s="120">
        <f>E15+E21+E22</f>
        <v>86004746</v>
      </c>
      <c r="F14" s="35">
        <f>(F16-F17)/0.26</f>
        <v>33934042.307692304</v>
      </c>
      <c r="G14" s="36">
        <f>(G16-G17)/0.23</f>
        <v>151608.69565217392</v>
      </c>
      <c r="H14" s="37">
        <f t="shared" ref="H14:H27" si="0">SUM(D14:G14)</f>
        <v>128911969.00334448</v>
      </c>
    </row>
    <row r="15" spans="1:8" outlineLevel="1">
      <c r="A15" s="23"/>
      <c r="B15" s="38" t="s">
        <v>25</v>
      </c>
      <c r="C15" s="149"/>
      <c r="D15" s="40">
        <v>8443897</v>
      </c>
      <c r="E15" s="41">
        <v>85892074</v>
      </c>
      <c r="F15" s="35"/>
      <c r="G15" s="36"/>
      <c r="H15" s="37"/>
    </row>
    <row r="16" spans="1:8" outlineLevel="1">
      <c r="A16" s="23"/>
      <c r="B16" s="38" t="s">
        <v>26</v>
      </c>
      <c r="C16" s="149"/>
      <c r="D16" s="40"/>
      <c r="E16" s="41"/>
      <c r="F16" s="40">
        <v>9116493</v>
      </c>
      <c r="G16" s="41">
        <v>34870</v>
      </c>
      <c r="H16" s="37"/>
    </row>
    <row r="17" spans="1:8" outlineLevel="1">
      <c r="A17" s="23"/>
      <c r="B17" s="38" t="s">
        <v>27</v>
      </c>
      <c r="C17" s="149"/>
      <c r="D17" s="40"/>
      <c r="E17" s="41"/>
      <c r="F17" s="40">
        <v>293642</v>
      </c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198375</v>
      </c>
      <c r="E19" s="109">
        <v>1980336</v>
      </c>
      <c r="F19" s="46"/>
      <c r="G19" s="47"/>
      <c r="H19" s="37">
        <f t="shared" si="0"/>
        <v>2178711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44350</v>
      </c>
      <c r="E21" s="109">
        <v>112672</v>
      </c>
      <c r="F21" s="51"/>
      <c r="G21" s="52"/>
      <c r="H21" s="53">
        <f t="shared" si="0"/>
        <v>157022</v>
      </c>
    </row>
    <row r="22" spans="1:8">
      <c r="A22" s="5"/>
      <c r="B22" s="54" t="s">
        <v>36</v>
      </c>
      <c r="C22" s="48">
        <v>24</v>
      </c>
      <c r="D22" s="110">
        <v>333325</v>
      </c>
      <c r="E22" s="111">
        <v>0</v>
      </c>
      <c r="F22" s="49"/>
      <c r="G22" s="50"/>
      <c r="H22" s="37">
        <f t="shared" si="0"/>
        <v>333325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37">
        <v>164499.49999999994</v>
      </c>
      <c r="E24" s="111"/>
      <c r="F24" s="49"/>
      <c r="G24" s="50"/>
      <c r="H24" s="37">
        <f t="shared" si="0"/>
        <v>164499.49999999994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411550.50000000006</v>
      </c>
      <c r="E28" s="53">
        <f>SUM(E19:E23)-E24</f>
        <v>2093008</v>
      </c>
      <c r="F28" s="53">
        <f>SUM(F19:F23)-F24</f>
        <v>0</v>
      </c>
      <c r="G28" s="53">
        <f>SUM(G19:G23)-G24</f>
        <v>0</v>
      </c>
      <c r="H28" s="50">
        <f>SUM(H19:H23)-H24</f>
        <v>2504558.5</v>
      </c>
    </row>
    <row r="29" spans="1:8">
      <c r="A29" s="61" t="s">
        <v>43</v>
      </c>
      <c r="B29" s="62"/>
      <c r="C29" s="48">
        <v>40</v>
      </c>
      <c r="D29" s="49">
        <f>D14-D28</f>
        <v>8410021.5</v>
      </c>
      <c r="E29" s="63">
        <f>E14-E28</f>
        <v>83911738</v>
      </c>
      <c r="F29" s="50">
        <f>F14+F18-F28</f>
        <v>33934042.307692304</v>
      </c>
      <c r="G29" s="49">
        <f>G14-G28</f>
        <v>151608.69565217392</v>
      </c>
      <c r="H29" s="50">
        <f>H14-H28</f>
        <v>126407410.50334448</v>
      </c>
    </row>
    <row r="30" spans="1:8">
      <c r="A30" s="23" t="s">
        <v>44</v>
      </c>
      <c r="B30" s="45" t="s">
        <v>45</v>
      </c>
      <c r="C30" s="33">
        <v>51</v>
      </c>
      <c r="D30" s="112">
        <v>23375</v>
      </c>
      <c r="E30" s="113">
        <v>9354</v>
      </c>
      <c r="F30" s="64"/>
      <c r="G30" s="65"/>
      <c r="H30" s="37">
        <f t="shared" ref="H30:H39" si="1">SUM(D30:G30)</f>
        <v>32729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5115</v>
      </c>
      <c r="E36" s="111">
        <v>28879</v>
      </c>
      <c r="F36" s="64"/>
      <c r="G36" s="65"/>
      <c r="H36" s="37">
        <f t="shared" si="1"/>
        <v>33994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28490</v>
      </c>
      <c r="E47" s="50">
        <f>SUM(E30:E41)</f>
        <v>38233</v>
      </c>
      <c r="F47" s="49">
        <f>SUM(F30:F41)</f>
        <v>0</v>
      </c>
      <c r="G47" s="50">
        <f>SUM(G30:G41)</f>
        <v>0</v>
      </c>
      <c r="H47" s="37">
        <f>SUM(H30:H41)</f>
        <v>66723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8381531.5</v>
      </c>
      <c r="E48" s="50">
        <f>E29-E47</f>
        <v>83873505</v>
      </c>
      <c r="F48" s="49">
        <f>F29-F47</f>
        <v>33934042.307692304</v>
      </c>
      <c r="G48" s="50">
        <f>G29-G47</f>
        <v>151608.69565217392</v>
      </c>
      <c r="H48" s="37">
        <f>SUM(D48:G48)</f>
        <v>126340687.50334448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8381531.5</v>
      </c>
      <c r="E57" s="59">
        <f>SUM(E48:E56)</f>
        <v>83873505</v>
      </c>
      <c r="F57" s="58">
        <f>SUM(F48:F56)</f>
        <v>33934042.307692304</v>
      </c>
      <c r="G57" s="59">
        <f>SUM(G48:G56)</f>
        <v>151608.69565217392</v>
      </c>
      <c r="H57" s="69">
        <f>SUM(H48:H56)</f>
        <v>126340687.50334448</v>
      </c>
    </row>
    <row r="58" spans="1:8">
      <c r="A58" s="75"/>
      <c r="B58" s="76" t="s">
        <v>75</v>
      </c>
      <c r="C58" s="33"/>
      <c r="D58" s="58">
        <f>D57+'Jan22'!D58</f>
        <v>17621075.666666664</v>
      </c>
      <c r="E58" s="50">
        <f>E57+'Jan22'!E58</f>
        <v>170878488</v>
      </c>
      <c r="F58" s="50">
        <f>F57+'Jan22'!F58</f>
        <v>72697446.153846145</v>
      </c>
      <c r="G58" s="50">
        <f>G57+'Jan22'!G58</f>
        <v>1662039.1304347825</v>
      </c>
      <c r="H58" s="50">
        <f>H57+'Jan22'!H58</f>
        <v>262859048.95094758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February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94826318</v>
      </c>
      <c r="F84" s="96">
        <f>(+F28+F29+G29)-(F85-F86)</f>
        <v>34085651.003344476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35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94826318</v>
      </c>
      <c r="F87" s="96">
        <f>(F84+F85)-F86</f>
        <v>34085651.003344476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33934042.307692304</v>
      </c>
      <c r="G91" s="103">
        <f>G14</f>
        <v>151608.69565217392</v>
      </c>
      <c r="H91" s="104">
        <f>F91+G91</f>
        <v>34085651.003344476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4"/>
  <sheetViews>
    <sheetView zoomScaleNormal="100" workbookViewId="0">
      <selection activeCell="M18" sqref="M1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 ht="14.25" customHeight="1">
      <c r="A14" s="23" t="s">
        <v>23</v>
      </c>
      <c r="B14" s="6" t="s">
        <v>24</v>
      </c>
      <c r="C14" s="148">
        <v>1</v>
      </c>
      <c r="D14" s="35">
        <f>D15+D21+D22</f>
        <v>9059674</v>
      </c>
      <c r="E14" s="120">
        <f>E15+E21+E22</f>
        <v>98426807</v>
      </c>
      <c r="F14" s="35">
        <f>(F16-F17)/0.26</f>
        <v>39991534.615384616</v>
      </c>
      <c r="G14" s="36">
        <f>(G16-G17)/0.23</f>
        <v>1544530.4347826086</v>
      </c>
      <c r="H14" s="37">
        <f t="shared" ref="H14:H27" si="0">SUM(D14:G14)</f>
        <v>149022546.0501672</v>
      </c>
    </row>
    <row r="15" spans="1:8" outlineLevel="1">
      <c r="A15" s="23"/>
      <c r="B15" s="38" t="s">
        <v>25</v>
      </c>
      <c r="C15" s="149"/>
      <c r="D15" s="40">
        <v>8469709</v>
      </c>
      <c r="E15" s="41">
        <v>98291592</v>
      </c>
      <c r="F15" s="35"/>
      <c r="G15" s="36"/>
      <c r="H15" s="37"/>
    </row>
    <row r="16" spans="1:8" outlineLevel="1">
      <c r="A16" s="23"/>
      <c r="B16" s="38" t="s">
        <v>26</v>
      </c>
      <c r="C16" s="149"/>
      <c r="D16" s="40"/>
      <c r="E16" s="41"/>
      <c r="F16" s="40">
        <v>10454675</v>
      </c>
      <c r="G16" s="41">
        <v>355242</v>
      </c>
      <c r="H16" s="37"/>
    </row>
    <row r="17" spans="1:8" outlineLevel="1">
      <c r="A17" s="23"/>
      <c r="B17" s="38" t="s">
        <v>27</v>
      </c>
      <c r="C17" s="149"/>
      <c r="D17" s="40"/>
      <c r="E17" s="41"/>
      <c r="F17" s="40">
        <v>56876</v>
      </c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4">
        <f>F85</f>
        <v>8879061.538461538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200380</v>
      </c>
      <c r="E19" s="109">
        <v>2319465</v>
      </c>
      <c r="F19" s="46"/>
      <c r="G19" s="47"/>
      <c r="H19" s="37">
        <f t="shared" si="0"/>
        <v>2519845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57017</v>
      </c>
      <c r="E21" s="109">
        <v>135215</v>
      </c>
      <c r="F21" s="51"/>
      <c r="G21" s="52"/>
      <c r="H21" s="53">
        <f t="shared" si="0"/>
        <v>192232</v>
      </c>
    </row>
    <row r="22" spans="1:8">
      <c r="A22" s="5"/>
      <c r="B22" s="54" t="s">
        <v>36</v>
      </c>
      <c r="C22" s="48">
        <v>24</v>
      </c>
      <c r="D22" s="110">
        <v>532948</v>
      </c>
      <c r="E22" s="111">
        <v>0</v>
      </c>
      <c r="F22" s="49"/>
      <c r="G22" s="50"/>
      <c r="H22" s="37">
        <f t="shared" si="0"/>
        <v>532948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38">
        <v>25210</v>
      </c>
      <c r="E24" s="111"/>
      <c r="F24" s="49"/>
      <c r="G24" s="50"/>
      <c r="H24" s="37">
        <f t="shared" si="0"/>
        <v>25210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765135</v>
      </c>
      <c r="E28" s="53">
        <f>SUM(E19:E23)-E24</f>
        <v>2454680</v>
      </c>
      <c r="F28" s="53">
        <f>SUM(F19:F23)-F24</f>
        <v>0</v>
      </c>
      <c r="G28" s="53">
        <f>SUM(G19:G23)-G24</f>
        <v>0</v>
      </c>
      <c r="H28" s="50">
        <f>SUM(H19:H23)-H24</f>
        <v>3219815</v>
      </c>
    </row>
    <row r="29" spans="1:8">
      <c r="A29" s="61" t="s">
        <v>43</v>
      </c>
      <c r="B29" s="62"/>
      <c r="C29" s="48">
        <v>40</v>
      </c>
      <c r="D29" s="49">
        <f>D14-D28</f>
        <v>8294539</v>
      </c>
      <c r="E29" s="63">
        <f>E14-E28</f>
        <v>95972127</v>
      </c>
      <c r="F29" s="50">
        <f>F14+F18-F28</f>
        <v>48870596.153846152</v>
      </c>
      <c r="G29" s="49">
        <f>G14-G28</f>
        <v>1544530.4347826086</v>
      </c>
      <c r="H29" s="50">
        <f>H14-H28</f>
        <v>145802731.0501672</v>
      </c>
    </row>
    <row r="30" spans="1:8">
      <c r="A30" s="23" t="s">
        <v>44</v>
      </c>
      <c r="B30" s="45" t="s">
        <v>45</v>
      </c>
      <c r="C30" s="33">
        <v>51</v>
      </c>
      <c r="D30" s="112">
        <v>7109</v>
      </c>
      <c r="E30" s="113">
        <v>11632</v>
      </c>
      <c r="F30" s="64"/>
      <c r="G30" s="65"/>
      <c r="H30" s="37">
        <f t="shared" ref="H30:H39" si="1">SUM(D30:G30)</f>
        <v>18741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19556</v>
      </c>
      <c r="E36" s="111">
        <v>12592</v>
      </c>
      <c r="F36" s="64"/>
      <c r="G36" s="65"/>
      <c r="H36" s="37">
        <f t="shared" si="1"/>
        <v>32148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26665</v>
      </c>
      <c r="E47" s="50">
        <f>SUM(E30:E41)</f>
        <v>24224</v>
      </c>
      <c r="F47" s="49">
        <f>SUM(F30:F41)</f>
        <v>0</v>
      </c>
      <c r="G47" s="50">
        <f>SUM(G30:G41)</f>
        <v>0</v>
      </c>
      <c r="H47" s="37">
        <f>SUM(H30:H41)</f>
        <v>50889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8267874</v>
      </c>
      <c r="E48" s="50">
        <f>E29-E47</f>
        <v>95947903</v>
      </c>
      <c r="F48" s="49">
        <f>F29-F47</f>
        <v>48870596.153846152</v>
      </c>
      <c r="G48" s="50">
        <f>G29-G47</f>
        <v>1544530.4347826086</v>
      </c>
      <c r="H48" s="37">
        <f>SUM(D48:G48)</f>
        <v>154630903.58862874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8267874</v>
      </c>
      <c r="E57" s="59">
        <f>SUM(E48:E56)</f>
        <v>95947903</v>
      </c>
      <c r="F57" s="58">
        <f>SUM(F48:F56)</f>
        <v>48870596.153846152</v>
      </c>
      <c r="G57" s="59">
        <f>SUM(G48:G56)</f>
        <v>1544530.4347826086</v>
      </c>
      <c r="H57" s="69">
        <f>SUM(H48:H56)</f>
        <v>154630903.58862874</v>
      </c>
    </row>
    <row r="58" spans="1:8">
      <c r="A58" s="75"/>
      <c r="B58" s="76" t="s">
        <v>75</v>
      </c>
      <c r="C58" s="33"/>
      <c r="D58" s="58">
        <f>D57+'Feb22'!D58</f>
        <v>25888949.666666664</v>
      </c>
      <c r="E58" s="58">
        <f>E57+'Feb22'!E58</f>
        <v>266826391</v>
      </c>
      <c r="F58" s="58">
        <f>F57+'Feb22'!F58</f>
        <v>121568042.30769229</v>
      </c>
      <c r="G58" s="58">
        <f>G57+'Feb22'!G58</f>
        <v>3206569.5652173911</v>
      </c>
      <c r="H58" s="58">
        <f>H57+'Feb22'!H58</f>
        <v>417489952.53957629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March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107486481</v>
      </c>
      <c r="F84" s="96">
        <f>(+F28+F29+G29)-(F85-F86)</f>
        <v>41536065.050167225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2308556/0.26</f>
        <v>8879061.538461538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107486481</v>
      </c>
      <c r="F87" s="96">
        <f>(F84+F85)-F86</f>
        <v>50415126.588628761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39991534.615384616</v>
      </c>
      <c r="G91" s="103">
        <f>G14</f>
        <v>1544530.4347826086</v>
      </c>
      <c r="H91" s="104">
        <f>F91+G91</f>
        <v>41536065.050167225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AAD6-95C4-4FA7-9E8F-706A53C17DF0}">
  <sheetPr>
    <pageSetUpPr fitToPage="1"/>
  </sheetPr>
  <dimension ref="A1:I124"/>
  <sheetViews>
    <sheetView workbookViewId="0">
      <pane xSplit="3" ySplit="13" topLeftCell="D26" activePane="bottomRight" state="frozen"/>
      <selection pane="topRight" activeCell="D1" sqref="D1"/>
      <selection pane="bottomLeft" activeCell="A14" sqref="A14"/>
      <selection pane="bottomRight" activeCell="H58" sqref="H58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8811154</v>
      </c>
      <c r="E14" s="120">
        <f>E15+E21+E22</f>
        <v>95100509</v>
      </c>
      <c r="F14" s="35">
        <f>(F16-F17)/0.26</f>
        <v>37184423.076923072</v>
      </c>
      <c r="G14" s="36">
        <f>(G16-G17)/0.23</f>
        <v>35926.086956521736</v>
      </c>
      <c r="H14" s="37">
        <f>SUM(D14:G14)</f>
        <v>141132012.1638796</v>
      </c>
    </row>
    <row r="15" spans="1:8">
      <c r="A15" s="23"/>
      <c r="B15" s="38" t="s">
        <v>25</v>
      </c>
      <c r="C15" s="149"/>
      <c r="D15" s="40">
        <v>8355491</v>
      </c>
      <c r="E15" s="41">
        <v>94964657</v>
      </c>
      <c r="F15" s="35"/>
      <c r="G15" s="36"/>
      <c r="H15" s="37"/>
    </row>
    <row r="16" spans="1:8">
      <c r="A16" s="23"/>
      <c r="B16" s="38" t="s">
        <v>132</v>
      </c>
      <c r="C16" s="149"/>
      <c r="D16" s="40"/>
      <c r="E16" s="41"/>
      <c r="F16" s="40">
        <v>9722677</v>
      </c>
      <c r="G16" s="41">
        <v>8263</v>
      </c>
      <c r="H16" s="37"/>
    </row>
    <row r="17" spans="1:8">
      <c r="A17" s="23"/>
      <c r="B17" s="38" t="s">
        <v>133</v>
      </c>
      <c r="C17" s="149"/>
      <c r="D17" s="40"/>
      <c r="E17" s="41"/>
      <c r="F17" s="40">
        <v>54727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199845</v>
      </c>
      <c r="E19" s="109">
        <v>2227033</v>
      </c>
      <c r="F19" s="46"/>
      <c r="G19" s="47"/>
      <c r="H19" s="37">
        <f t="shared" ref="H19:H27" si="0">SUM(D19:G19)</f>
        <v>2426878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65980</v>
      </c>
      <c r="E21" s="109">
        <v>135852</v>
      </c>
      <c r="F21" s="51"/>
      <c r="G21" s="52"/>
      <c r="H21" s="53">
        <f t="shared" si="0"/>
        <v>201832</v>
      </c>
    </row>
    <row r="22" spans="1:8">
      <c r="A22" s="5"/>
      <c r="B22" s="54" t="s">
        <v>36</v>
      </c>
      <c r="C22" s="48">
        <v>24</v>
      </c>
      <c r="D22" s="110">
        <v>389683</v>
      </c>
      <c r="E22" s="111">
        <v>0</v>
      </c>
      <c r="F22" s="49"/>
      <c r="G22" s="50"/>
      <c r="H22" s="37">
        <f t="shared" si="0"/>
        <v>389683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39">
        <v>11479</v>
      </c>
      <c r="E24" s="111"/>
      <c r="F24" s="49"/>
      <c r="G24" s="50"/>
      <c r="H24" s="37">
        <f t="shared" si="0"/>
        <v>11479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644029</v>
      </c>
      <c r="E28" s="53">
        <f>SUM(E19:E23)-E24</f>
        <v>2362885</v>
      </c>
      <c r="F28" s="53">
        <f>SUM(F19:F23)-F24</f>
        <v>0</v>
      </c>
      <c r="G28" s="53">
        <f>SUM(G19:G23)-G24</f>
        <v>0</v>
      </c>
      <c r="H28" s="50">
        <f>SUM(H19:H23)-H24</f>
        <v>3006914</v>
      </c>
    </row>
    <row r="29" spans="1:8">
      <c r="A29" s="61" t="s">
        <v>43</v>
      </c>
      <c r="B29" s="62"/>
      <c r="C29" s="48">
        <v>40</v>
      </c>
      <c r="D29" s="49">
        <f>D14-D28</f>
        <v>8167125</v>
      </c>
      <c r="E29" s="63">
        <f>E14-E28</f>
        <v>92737624</v>
      </c>
      <c r="F29" s="50">
        <f>F14+F18-F28</f>
        <v>37184423.076923072</v>
      </c>
      <c r="G29" s="49">
        <f>G14-G28</f>
        <v>35926.086956521736</v>
      </c>
      <c r="H29" s="50">
        <f>H14-H28</f>
        <v>138125098.1638796</v>
      </c>
    </row>
    <row r="30" spans="1:8">
      <c r="A30" s="23" t="s">
        <v>44</v>
      </c>
      <c r="B30" s="45" t="s">
        <v>45</v>
      </c>
      <c r="C30" s="33">
        <v>51</v>
      </c>
      <c r="D30" s="112">
        <v>23375</v>
      </c>
      <c r="E30" s="113">
        <v>9354</v>
      </c>
      <c r="F30" s="64"/>
      <c r="G30" s="65"/>
      <c r="H30" s="37">
        <f t="shared" ref="H30:H39" si="1">SUM(D30:G30)</f>
        <v>32729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>
        <v>780</v>
      </c>
      <c r="E35" s="109"/>
      <c r="F35" s="67"/>
      <c r="G35" s="68"/>
      <c r="H35" s="53">
        <f t="shared" si="1"/>
        <v>780</v>
      </c>
    </row>
    <row r="36" spans="1:8">
      <c r="A36" s="5"/>
      <c r="B36" s="10" t="s">
        <v>52</v>
      </c>
      <c r="C36" s="33">
        <v>57</v>
      </c>
      <c r="D36" s="110">
        <v>4335</v>
      </c>
      <c r="E36" s="111">
        <v>28879</v>
      </c>
      <c r="F36" s="64"/>
      <c r="G36" s="65"/>
      <c r="H36" s="37">
        <f t="shared" si="1"/>
        <v>33214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28490</v>
      </c>
      <c r="E47" s="50">
        <f>SUM(E30:E41)</f>
        <v>38233</v>
      </c>
      <c r="F47" s="49">
        <f>SUM(F30:F41)</f>
        <v>0</v>
      </c>
      <c r="G47" s="50">
        <f>SUM(G30:G41)</f>
        <v>0</v>
      </c>
      <c r="H47" s="37">
        <f>SUM(H30:H41)</f>
        <v>66723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8138635</v>
      </c>
      <c r="E48" s="50">
        <f>E29-E47</f>
        <v>92699391</v>
      </c>
      <c r="F48" s="49">
        <f>F29-F47</f>
        <v>37184423.076923072</v>
      </c>
      <c r="G48" s="50">
        <f>G29-G47</f>
        <v>35926.086956521736</v>
      </c>
      <c r="H48" s="37">
        <f>SUM(D48:G48)</f>
        <v>138058375.1638796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8138635</v>
      </c>
      <c r="E57" s="59">
        <f>SUM(E48:E56)</f>
        <v>92699391</v>
      </c>
      <c r="F57" s="58">
        <f>SUM(F48:F56)</f>
        <v>37184423.076923072</v>
      </c>
      <c r="G57" s="59">
        <f>SUM(G48:G56)</f>
        <v>35926.086956521736</v>
      </c>
      <c r="H57" s="69">
        <f>SUM(H48:H56)</f>
        <v>138058375.1638796</v>
      </c>
    </row>
    <row r="58" spans="1:8">
      <c r="A58" s="75"/>
      <c r="B58" s="76" t="s">
        <v>75</v>
      </c>
      <c r="C58" s="33"/>
      <c r="D58" s="58">
        <f>D57+'Mar22'!D58</f>
        <v>34027584.666666664</v>
      </c>
      <c r="E58" s="50">
        <f>E57+'Mar22'!E58</f>
        <v>359525782</v>
      </c>
      <c r="F58" s="50">
        <f>F57+'Mar22'!F58</f>
        <v>158752465.38461536</v>
      </c>
      <c r="G58" s="50">
        <f>G57+'Mar22'!G58</f>
        <v>3242495.6521739131</v>
      </c>
      <c r="H58" s="50">
        <f>H57+'Mar22'!H58</f>
        <v>555548327.70345592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April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95">
        <f>D14+E14</f>
        <v>103911663</v>
      </c>
      <c r="F84" s="96">
        <f>(+F28+F29+G29)-(F85-F86)</f>
        <v>37220349.163879596</v>
      </c>
      <c r="G84" s="8"/>
      <c r="H84" s="97"/>
    </row>
    <row r="85" spans="1:9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9">
      <c r="A86" s="5"/>
      <c r="B86" s="6" t="s">
        <v>103</v>
      </c>
      <c r="C86" s="8"/>
      <c r="D86" s="8"/>
      <c r="E86" s="95"/>
      <c r="F86" s="96"/>
      <c r="G86" s="8"/>
      <c r="H86" s="99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103911663</v>
      </c>
      <c r="F87" s="96">
        <f>(F84+F85)-F86</f>
        <v>37220349.163879596</v>
      </c>
      <c r="G87" s="8"/>
      <c r="H87" s="98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03">
        <f>F14</f>
        <v>37184423.076923072</v>
      </c>
      <c r="G91" s="103">
        <f>G14</f>
        <v>35926.086956521736</v>
      </c>
      <c r="H91" s="104">
        <f>F91+G91</f>
        <v>37220349.163879596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533-00DB-418E-ACA4-8819DFFB51ED}">
  <sheetPr>
    <pageSetUpPr fitToPage="1"/>
  </sheetPr>
  <dimension ref="A1:I124"/>
  <sheetViews>
    <sheetView workbookViewId="0">
      <pane xSplit="3" ySplit="13" topLeftCell="D50" activePane="bottomRight" state="frozen"/>
      <selection pane="topRight" activeCell="D1" sqref="D1"/>
      <selection pane="bottomLeft" activeCell="A14" sqref="A14"/>
      <selection pane="bottomRight" activeCell="D58" sqref="D58:H58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10768645</v>
      </c>
      <c r="E14" s="120">
        <f>E15+E21+E22</f>
        <v>106659819</v>
      </c>
      <c r="F14" s="35">
        <f>(F16-F17)/0.26</f>
        <v>39396496.153846152</v>
      </c>
      <c r="G14" s="36">
        <f>(G16-G17)/0.23</f>
        <v>760613.04347826086</v>
      </c>
      <c r="H14" s="37">
        <f>SUM(D14:G14)</f>
        <v>157585573.1973244</v>
      </c>
    </row>
    <row r="15" spans="1:8">
      <c r="A15" s="23"/>
      <c r="B15" s="38" t="s">
        <v>25</v>
      </c>
      <c r="C15" s="149"/>
      <c r="D15" s="40">
        <v>10202743</v>
      </c>
      <c r="E15" s="41">
        <v>106533030</v>
      </c>
      <c r="F15" s="35"/>
      <c r="G15" s="36"/>
      <c r="H15" s="37"/>
    </row>
    <row r="16" spans="1:8">
      <c r="A16" s="23"/>
      <c r="B16" s="38" t="s">
        <v>132</v>
      </c>
      <c r="C16" s="149"/>
      <c r="D16" s="40"/>
      <c r="E16" s="41"/>
      <c r="F16" s="40">
        <v>10348356</v>
      </c>
      <c r="G16" s="41">
        <v>174941</v>
      </c>
      <c r="H16" s="37"/>
    </row>
    <row r="17" spans="1:8">
      <c r="A17" s="23"/>
      <c r="B17" s="38" t="s">
        <v>133</v>
      </c>
      <c r="C17" s="149"/>
      <c r="D17" s="40"/>
      <c r="E17" s="41"/>
      <c r="F17" s="40">
        <v>105267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244216</v>
      </c>
      <c r="E19" s="109">
        <v>2515598</v>
      </c>
      <c r="F19" s="46"/>
      <c r="G19" s="47"/>
      <c r="H19" s="37">
        <f t="shared" ref="H19:H27" si="0">SUM(D19:G19)</f>
        <v>2759814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55073</v>
      </c>
      <c r="E21" s="109">
        <v>126789</v>
      </c>
      <c r="F21" s="51"/>
      <c r="G21" s="52"/>
      <c r="H21" s="53">
        <f t="shared" si="0"/>
        <v>181862</v>
      </c>
    </row>
    <row r="22" spans="1:8">
      <c r="A22" s="5"/>
      <c r="B22" s="54" t="s">
        <v>36</v>
      </c>
      <c r="C22" s="48">
        <v>24</v>
      </c>
      <c r="D22" s="110">
        <v>510829</v>
      </c>
      <c r="E22" s="111">
        <v>0</v>
      </c>
      <c r="F22" s="49"/>
      <c r="G22" s="50"/>
      <c r="H22" s="37">
        <f t="shared" si="0"/>
        <v>510829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62375</v>
      </c>
      <c r="E24" s="111"/>
      <c r="F24" s="49"/>
      <c r="G24" s="50"/>
      <c r="H24" s="37">
        <f t="shared" si="0"/>
        <v>62375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747743</v>
      </c>
      <c r="E28" s="53">
        <f>SUM(E19:E23)-E24</f>
        <v>2642387</v>
      </c>
      <c r="F28" s="53">
        <f>SUM(F19:F23)-F24</f>
        <v>0</v>
      </c>
      <c r="G28" s="53">
        <f>SUM(G19:G23)-G24</f>
        <v>0</v>
      </c>
      <c r="H28" s="50">
        <f>SUM(H19:H23)-H24</f>
        <v>3390130</v>
      </c>
    </row>
    <row r="29" spans="1:8">
      <c r="A29" s="61" t="s">
        <v>43</v>
      </c>
      <c r="B29" s="62"/>
      <c r="C29" s="48">
        <v>40</v>
      </c>
      <c r="D29" s="49">
        <f>D14-D28</f>
        <v>10020902</v>
      </c>
      <c r="E29" s="63">
        <f>E14-E28</f>
        <v>104017432</v>
      </c>
      <c r="F29" s="50">
        <f>F14+F18-F28</f>
        <v>39396496.153846152</v>
      </c>
      <c r="G29" s="49">
        <f>G14-G28</f>
        <v>760613.04347826086</v>
      </c>
      <c r="H29" s="50">
        <f>H14-H28</f>
        <v>154195443.1973244</v>
      </c>
    </row>
    <row r="30" spans="1:8">
      <c r="A30" s="23" t="s">
        <v>44</v>
      </c>
      <c r="B30" s="45" t="s">
        <v>45</v>
      </c>
      <c r="C30" s="33">
        <v>51</v>
      </c>
      <c r="D30" s="112">
        <v>5088</v>
      </c>
      <c r="E30" s="113">
        <v>2012</v>
      </c>
      <c r="F30" s="64"/>
      <c r="G30" s="65"/>
      <c r="H30" s="37">
        <f t="shared" ref="H30:H39" si="1">SUM(D30:G30)</f>
        <v>7100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32966</v>
      </c>
      <c r="E36" s="111">
        <v>19123</v>
      </c>
      <c r="F36" s="64"/>
      <c r="G36" s="65"/>
      <c r="H36" s="37">
        <f t="shared" si="1"/>
        <v>52089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38054</v>
      </c>
      <c r="E47" s="50">
        <f>SUM(E30:E41)</f>
        <v>21135</v>
      </c>
      <c r="F47" s="49">
        <f>SUM(F30:F41)</f>
        <v>0</v>
      </c>
      <c r="G47" s="50">
        <f>SUM(G30:G41)</f>
        <v>0</v>
      </c>
      <c r="H47" s="37">
        <f>SUM(H30:H41)</f>
        <v>59189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9982848</v>
      </c>
      <c r="E48" s="50">
        <f>E29-E47</f>
        <v>103996297</v>
      </c>
      <c r="F48" s="49">
        <f>F29-F47</f>
        <v>39396496.153846152</v>
      </c>
      <c r="G48" s="50">
        <f>G29-G47</f>
        <v>760613.04347826086</v>
      </c>
      <c r="H48" s="37">
        <f>SUM(D48:G48)</f>
        <v>154136254.1973244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9982848</v>
      </c>
      <c r="E57" s="59">
        <f>SUM(E48:E56)</f>
        <v>103996297</v>
      </c>
      <c r="F57" s="58">
        <f>SUM(F48:F56)</f>
        <v>39396496.153846152</v>
      </c>
      <c r="G57" s="59">
        <f>SUM(G48:G56)</f>
        <v>760613.04347826086</v>
      </c>
      <c r="H57" s="69">
        <f>SUM(H48:H56)</f>
        <v>154136254.1973244</v>
      </c>
    </row>
    <row r="58" spans="1:8">
      <c r="A58" s="75"/>
      <c r="B58" s="76" t="s">
        <v>75</v>
      </c>
      <c r="C58" s="33"/>
      <c r="D58" s="58">
        <f>D57+'Apr22'!D58</f>
        <v>44010432.666666664</v>
      </c>
      <c r="E58" s="50">
        <f>E57+'Apr22'!E58</f>
        <v>463522079</v>
      </c>
      <c r="F58" s="50">
        <f>F57+'Apr22'!F58</f>
        <v>198148961.53846151</v>
      </c>
      <c r="G58" s="50">
        <f>G57+'Apr22'!G58</f>
        <v>4003108.6956521738</v>
      </c>
      <c r="H58" s="50">
        <f>H57+'Apr22'!H58</f>
        <v>709684581.90078032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95">
        <f>D14+E14</f>
        <v>117428464</v>
      </c>
      <c r="F84" s="96">
        <f>(+F28+F29+G29)-(F85-F86)</f>
        <v>40157109.19732441</v>
      </c>
      <c r="G84" s="8"/>
      <c r="H84" s="97"/>
    </row>
    <row r="85" spans="1:9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9">
      <c r="A86" s="5"/>
      <c r="B86" s="6" t="s">
        <v>103</v>
      </c>
      <c r="C86" s="8"/>
      <c r="D86" s="8"/>
      <c r="E86" s="95"/>
      <c r="F86" s="96"/>
      <c r="G86" s="8"/>
      <c r="H86" s="99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117428464</v>
      </c>
      <c r="F87" s="96">
        <f>(F84+F85)-F86</f>
        <v>40157109.19732441</v>
      </c>
      <c r="G87" s="8"/>
      <c r="H87" s="98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03">
        <f>F14</f>
        <v>39396496.153846152</v>
      </c>
      <c r="G91" s="103">
        <f>G14</f>
        <v>760613.04347826086</v>
      </c>
      <c r="H91" s="104">
        <f>F91+G91</f>
        <v>40157109.19732441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E6B5-019A-49FB-AB9D-98205266931F}">
  <sheetPr>
    <pageSetUpPr fitToPage="1"/>
  </sheetPr>
  <dimension ref="A1:I124"/>
  <sheetViews>
    <sheetView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56" sqref="J5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9817157</v>
      </c>
      <c r="E14" s="120">
        <f>E15+E21+E22</f>
        <v>101501938</v>
      </c>
      <c r="F14" s="35">
        <f>(F16-F17)/0.26</f>
        <v>40550080.769230768</v>
      </c>
      <c r="G14" s="36">
        <f>(G16-G17)/0.23</f>
        <v>746082.6086956521</v>
      </c>
      <c r="H14" s="37">
        <f>SUM(D14:G14)</f>
        <v>152615258.37792644</v>
      </c>
    </row>
    <row r="15" spans="1:8">
      <c r="A15" s="23"/>
      <c r="B15" s="38" t="s">
        <v>25</v>
      </c>
      <c r="C15" s="149"/>
      <c r="D15" s="40">
        <v>9229467</v>
      </c>
      <c r="E15" s="41">
        <v>101376181</v>
      </c>
      <c r="F15" s="35"/>
      <c r="G15" s="36"/>
      <c r="H15" s="37"/>
    </row>
    <row r="16" spans="1:8">
      <c r="A16" s="23"/>
      <c r="B16" s="38" t="s">
        <v>132</v>
      </c>
      <c r="C16" s="149"/>
      <c r="D16" s="40"/>
      <c r="E16" s="41"/>
      <c r="F16" s="40">
        <v>10711232</v>
      </c>
      <c r="G16" s="41">
        <v>171599</v>
      </c>
      <c r="H16" s="37"/>
    </row>
    <row r="17" spans="1:8">
      <c r="A17" s="23"/>
      <c r="B17" s="38" t="s">
        <v>133</v>
      </c>
      <c r="C17" s="149"/>
      <c r="D17" s="40"/>
      <c r="E17" s="41"/>
      <c r="F17" s="40">
        <v>168211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8261096.153846154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219565</v>
      </c>
      <c r="E19" s="109">
        <v>2379166</v>
      </c>
      <c r="F19" s="46"/>
      <c r="G19" s="47"/>
      <c r="H19" s="37">
        <f t="shared" ref="H19:H27" si="0">SUM(D19:G19)</f>
        <v>2598731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48867</v>
      </c>
      <c r="E21" s="109">
        <v>125757</v>
      </c>
      <c r="F21" s="51"/>
      <c r="G21" s="52"/>
      <c r="H21" s="53">
        <f t="shared" si="0"/>
        <v>174624</v>
      </c>
    </row>
    <row r="22" spans="1:8">
      <c r="A22" s="5"/>
      <c r="B22" s="54" t="s">
        <v>36</v>
      </c>
      <c r="C22" s="48">
        <v>24</v>
      </c>
      <c r="D22" s="110">
        <v>538823</v>
      </c>
      <c r="E22" s="111">
        <v>0</v>
      </c>
      <c r="F22" s="49"/>
      <c r="G22" s="50"/>
      <c r="H22" s="37">
        <f t="shared" si="0"/>
        <v>538823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26747.25</v>
      </c>
      <c r="E24" s="111"/>
      <c r="F24" s="49"/>
      <c r="G24" s="50"/>
      <c r="H24" s="37">
        <f t="shared" si="0"/>
        <v>26747.25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780507.75</v>
      </c>
      <c r="E28" s="53">
        <f>SUM(E19:E23)-E24</f>
        <v>2504923</v>
      </c>
      <c r="F28" s="53">
        <f>SUM(F19:F23)-F24</f>
        <v>0</v>
      </c>
      <c r="G28" s="53">
        <f>SUM(G19:G23)-G24</f>
        <v>0</v>
      </c>
      <c r="H28" s="50">
        <f>SUM(H19:H23)-H24</f>
        <v>3285430.75</v>
      </c>
    </row>
    <row r="29" spans="1:8">
      <c r="A29" s="61" t="s">
        <v>43</v>
      </c>
      <c r="B29" s="62"/>
      <c r="C29" s="48">
        <v>40</v>
      </c>
      <c r="D29" s="49">
        <f>D14-D28</f>
        <v>9036649.25</v>
      </c>
      <c r="E29" s="63">
        <f>E14-E28</f>
        <v>98997015</v>
      </c>
      <c r="F29" s="50">
        <f>F14+F18-F28</f>
        <v>48811176.92307692</v>
      </c>
      <c r="G29" s="49">
        <f>G14-G28</f>
        <v>746082.6086956521</v>
      </c>
      <c r="H29" s="50">
        <f>H14-H28</f>
        <v>149329827.62792644</v>
      </c>
    </row>
    <row r="30" spans="1:8">
      <c r="A30" s="23" t="s">
        <v>44</v>
      </c>
      <c r="B30" s="45" t="s">
        <v>45</v>
      </c>
      <c r="C30" s="33">
        <v>51</v>
      </c>
      <c r="D30" s="112">
        <v>2693</v>
      </c>
      <c r="E30" s="113">
        <v>2073</v>
      </c>
      <c r="F30" s="64"/>
      <c r="G30" s="65"/>
      <c r="H30" s="37">
        <f t="shared" ref="H30:H39" si="1">SUM(D30:G30)</f>
        <v>4766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>
        <v>25</v>
      </c>
      <c r="E35" s="109">
        <f>29565+5395</f>
        <v>34960</v>
      </c>
      <c r="F35" s="67"/>
      <c r="G35" s="68"/>
      <c r="H35" s="53">
        <f t="shared" si="1"/>
        <v>34985</v>
      </c>
    </row>
    <row r="36" spans="1:8">
      <c r="A36" s="5"/>
      <c r="B36" s="10" t="s">
        <v>52</v>
      </c>
      <c r="C36" s="33">
        <v>57</v>
      </c>
      <c r="D36" s="110">
        <f>2198+27072</f>
        <v>29270</v>
      </c>
      <c r="E36" s="111">
        <f>52+6240</f>
        <v>6292</v>
      </c>
      <c r="F36" s="64"/>
      <c r="G36" s="65"/>
      <c r="H36" s="37">
        <f t="shared" si="1"/>
        <v>35562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31988</v>
      </c>
      <c r="E47" s="50">
        <f>SUM(E30:E41)</f>
        <v>43325</v>
      </c>
      <c r="F47" s="49">
        <f>SUM(F30:F41)</f>
        <v>0</v>
      </c>
      <c r="G47" s="50">
        <f>SUM(G30:G41)</f>
        <v>0</v>
      </c>
      <c r="H47" s="37">
        <f>SUM(H30:H41)</f>
        <v>75313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9004661.25</v>
      </c>
      <c r="E48" s="50">
        <f>E29-E47</f>
        <v>98953690</v>
      </c>
      <c r="F48" s="49">
        <f>F29-F47</f>
        <v>48811176.92307692</v>
      </c>
      <c r="G48" s="50">
        <f>G29-G47</f>
        <v>746082.6086956521</v>
      </c>
      <c r="H48" s="37">
        <f>SUM(D48:G48)</f>
        <v>157515610.78177258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9004661.25</v>
      </c>
      <c r="E57" s="59">
        <f>SUM(E48:E56)</f>
        <v>98953690</v>
      </c>
      <c r="F57" s="58">
        <f>SUM(F48:F56)</f>
        <v>48811176.92307692</v>
      </c>
      <c r="G57" s="59">
        <f>SUM(G48:G56)</f>
        <v>746082.6086956521</v>
      </c>
      <c r="H57" s="69">
        <f>SUM(H48:H56)</f>
        <v>157515610.78177258</v>
      </c>
    </row>
    <row r="58" spans="1:8">
      <c r="A58" s="75"/>
      <c r="B58" s="76" t="s">
        <v>75</v>
      </c>
      <c r="C58" s="33"/>
      <c r="D58" s="58">
        <f>D57+'May22'!D58</f>
        <v>53015093.916666664</v>
      </c>
      <c r="E58" s="50">
        <f>E57+'May22'!E58</f>
        <v>562475769</v>
      </c>
      <c r="F58" s="50">
        <f>F57+'May22'!F58</f>
        <v>246960138.46153843</v>
      </c>
      <c r="G58" s="50">
        <f>G57+'May22'!G58</f>
        <v>4749191.3043478262</v>
      </c>
      <c r="H58" s="50">
        <f>H57+'May22'!H58</f>
        <v>867200192.68255293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June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95">
        <f>D14+E14</f>
        <v>111319095</v>
      </c>
      <c r="F84" s="96">
        <f>(+F28+F29+G29)-(F85-F86)</f>
        <v>41296163.377926417</v>
      </c>
      <c r="G84" s="8"/>
      <c r="H84" s="97"/>
    </row>
    <row r="85" spans="1:9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9">
      <c r="A86" s="5"/>
      <c r="B86" s="6" t="s">
        <v>103</v>
      </c>
      <c r="C86" s="8"/>
      <c r="D86" s="8"/>
      <c r="E86" s="95"/>
      <c r="F86" s="96"/>
      <c r="G86" s="8"/>
      <c r="H86" s="99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111319095</v>
      </c>
      <c r="F87" s="96">
        <f>(F84+F85)-F86</f>
        <v>49557259.531772569</v>
      </c>
      <c r="G87" s="8"/>
      <c r="H87" s="98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03">
        <f>F14</f>
        <v>40550080.769230768</v>
      </c>
      <c r="G91" s="103">
        <f>G14</f>
        <v>746082.6086956521</v>
      </c>
      <c r="H91" s="104">
        <f>F91+G91</f>
        <v>41296163.377926417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9BE-2D1E-4502-9DAE-DD2529932D18}">
  <sheetPr>
    <pageSetUpPr fitToPage="1"/>
  </sheetPr>
  <dimension ref="A1:H124"/>
  <sheetViews>
    <sheetView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B3" sqref="B3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10030543</v>
      </c>
      <c r="E14" s="120">
        <f>E15+E21+E22</f>
        <v>80978257</v>
      </c>
      <c r="F14" s="35">
        <f>(F16-F17)/0.26</f>
        <v>40667546.153846152</v>
      </c>
      <c r="G14" s="36">
        <f>(G16-G17)/0.23</f>
        <v>698126.08695652173</v>
      </c>
      <c r="H14" s="37">
        <f>SUM(D14:G14)</f>
        <v>132374472.24080266</v>
      </c>
    </row>
    <row r="15" spans="1:8">
      <c r="A15" s="23"/>
      <c r="B15" s="38" t="s">
        <v>25</v>
      </c>
      <c r="C15" s="149"/>
      <c r="D15" s="140">
        <v>9375198</v>
      </c>
      <c r="E15" s="141">
        <v>80848507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10628500</v>
      </c>
      <c r="G16" s="141">
        <v>160569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54938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/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224997</v>
      </c>
      <c r="E19" s="109">
        <v>1877376</v>
      </c>
      <c r="F19" s="46"/>
      <c r="G19" s="47"/>
      <c r="H19" s="37">
        <f t="shared" ref="H19:H27" si="0">SUM(D19:G19)</f>
        <v>2102373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53180</v>
      </c>
      <c r="E21" s="109">
        <v>129750</v>
      </c>
      <c r="F21" s="51"/>
      <c r="G21" s="52"/>
      <c r="H21" s="53">
        <f t="shared" si="0"/>
        <v>182930</v>
      </c>
    </row>
    <row r="22" spans="1:8">
      <c r="A22" s="5"/>
      <c r="B22" s="54" t="s">
        <v>36</v>
      </c>
      <c r="C22" s="48">
        <v>24</v>
      </c>
      <c r="D22" s="110">
        <v>602165</v>
      </c>
      <c r="E22" s="111">
        <v>0</v>
      </c>
      <c r="F22" s="49"/>
      <c r="G22" s="50"/>
      <c r="H22" s="37">
        <f t="shared" si="0"/>
        <v>602165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27063.83</v>
      </c>
      <c r="E24" s="111"/>
      <c r="F24" s="49"/>
      <c r="G24" s="50"/>
      <c r="H24" s="37">
        <f t="shared" si="0"/>
        <v>27063.83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853278.17</v>
      </c>
      <c r="E28" s="53">
        <f>SUM(E19:E23)-E24</f>
        <v>2007126</v>
      </c>
      <c r="F28" s="53">
        <f>SUM(F19:F23)-F24</f>
        <v>0</v>
      </c>
      <c r="G28" s="53">
        <f>SUM(G19:G23)-G24</f>
        <v>0</v>
      </c>
      <c r="H28" s="50">
        <f>SUM(H19:H23)-H24</f>
        <v>2860404.17</v>
      </c>
    </row>
    <row r="29" spans="1:8">
      <c r="A29" s="61" t="s">
        <v>43</v>
      </c>
      <c r="B29" s="62"/>
      <c r="C29" s="48">
        <v>40</v>
      </c>
      <c r="D29" s="49">
        <f>D14-D28</f>
        <v>9177264.8300000001</v>
      </c>
      <c r="E29" s="63">
        <f>E14-E28</f>
        <v>78971131</v>
      </c>
      <c r="F29" s="50">
        <f>F14+F18-F28</f>
        <v>40667546.153846152</v>
      </c>
      <c r="G29" s="49">
        <f>G14-G28</f>
        <v>698126.08695652173</v>
      </c>
      <c r="H29" s="50">
        <f>H14-H28</f>
        <v>129514068.07080266</v>
      </c>
    </row>
    <row r="30" spans="1:8">
      <c r="A30" s="23" t="s">
        <v>44</v>
      </c>
      <c r="B30" s="45" t="s">
        <v>45</v>
      </c>
      <c r="C30" s="33">
        <v>51</v>
      </c>
      <c r="D30" s="112">
        <v>4562</v>
      </c>
      <c r="E30" s="113">
        <v>2737</v>
      </c>
      <c r="F30" s="64"/>
      <c r="G30" s="65"/>
      <c r="H30" s="37">
        <f t="shared" ref="H30:H39" si="1">SUM(D30:G30)</f>
        <v>7299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13066</v>
      </c>
      <c r="E36" s="111">
        <v>7235</v>
      </c>
      <c r="F36" s="64"/>
      <c r="G36" s="65"/>
      <c r="H36" s="37">
        <f t="shared" si="1"/>
        <v>20301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17628</v>
      </c>
      <c r="E47" s="50">
        <f>SUM(E30:E41)</f>
        <v>9972</v>
      </c>
      <c r="F47" s="49">
        <f>SUM(F30:F41)</f>
        <v>0</v>
      </c>
      <c r="G47" s="50">
        <f>SUM(G30:G41)</f>
        <v>0</v>
      </c>
      <c r="H47" s="37">
        <f>SUM(H30:H41)</f>
        <v>27600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9159636.8300000001</v>
      </c>
      <c r="E48" s="50">
        <f>E29-E47</f>
        <v>78961159</v>
      </c>
      <c r="F48" s="49">
        <f>F29-F47</f>
        <v>40667546.153846152</v>
      </c>
      <c r="G48" s="50">
        <f>G29-G47</f>
        <v>698126.08695652173</v>
      </c>
      <c r="H48" s="37">
        <f>SUM(D48:G48)</f>
        <v>129486468.07080267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9159636.8300000001</v>
      </c>
      <c r="E57" s="59">
        <f>SUM(E48:E56)</f>
        <v>78961159</v>
      </c>
      <c r="F57" s="58">
        <f>SUM(F48:F56)</f>
        <v>40667546.153846152</v>
      </c>
      <c r="G57" s="59">
        <f>SUM(G48:G56)</f>
        <v>698126.08695652173</v>
      </c>
      <c r="H57" s="69">
        <f>SUM(H48:H56)</f>
        <v>129486468.07080267</v>
      </c>
    </row>
    <row r="58" spans="1:8">
      <c r="A58" s="75"/>
      <c r="B58" s="76" t="s">
        <v>75</v>
      </c>
      <c r="C58" s="33"/>
      <c r="D58" s="58">
        <f>D57+June22!D58</f>
        <v>62174730.746666662</v>
      </c>
      <c r="E58" s="50">
        <f>E57+June22!E58</f>
        <v>641436928</v>
      </c>
      <c r="F58" s="50">
        <f>F57+June22!F58</f>
        <v>287627684.61538458</v>
      </c>
      <c r="G58" s="50">
        <f>G57+June22!G58</f>
        <v>5447317.3913043477</v>
      </c>
      <c r="H58" s="50">
        <f>H57+June22!H58</f>
        <v>996686660.75335562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July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91008800</v>
      </c>
      <c r="F84" s="96">
        <f>(+F28+F29+G29)-(F85-F86)</f>
        <v>33104576.086956523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91008800</v>
      </c>
      <c r="F87" s="96">
        <f>(F84+F85)-F86</f>
        <v>41365672.240802675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40667546.153846152</v>
      </c>
      <c r="G91" s="103">
        <f>G14</f>
        <v>698126.08695652173</v>
      </c>
      <c r="H91" s="104">
        <f>F91+G91</f>
        <v>41365672.240802675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D992-6306-44E7-9D8A-602FB0314F66}">
  <sheetPr>
    <pageSetUpPr fitToPage="1"/>
  </sheetPr>
  <dimension ref="A1:H124"/>
  <sheetViews>
    <sheetView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2" sqref="J12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9741640</v>
      </c>
      <c r="E14" s="120">
        <f>E15+E21+E22</f>
        <v>81861256</v>
      </c>
      <c r="F14" s="35">
        <f>(F16-F17)/0.26</f>
        <v>41134157.692307688</v>
      </c>
      <c r="G14" s="36">
        <f>(G16-G17)/0.23</f>
        <v>763086.95652173914</v>
      </c>
      <c r="H14" s="37">
        <f>SUM(D14:G14)</f>
        <v>133500140.64882942</v>
      </c>
    </row>
    <row r="15" spans="1:8">
      <c r="A15" s="23"/>
      <c r="B15" s="38" t="s">
        <v>25</v>
      </c>
      <c r="C15" s="149"/>
      <c r="D15" s="140">
        <v>9062789</v>
      </c>
      <c r="E15" s="141">
        <v>81782089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10808753</v>
      </c>
      <c r="G16" s="141">
        <v>175510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113872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144"/>
      <c r="E18" s="145"/>
      <c r="F18" s="144"/>
      <c r="G18" s="145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215267</v>
      </c>
      <c r="E19" s="109">
        <v>1905859</v>
      </c>
      <c r="F19" s="46"/>
      <c r="G19" s="47"/>
      <c r="H19" s="37">
        <f t="shared" ref="H19:H27" si="0">SUM(D19:G19)</f>
        <v>2121126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50585</v>
      </c>
      <c r="E21" s="109">
        <v>79167</v>
      </c>
      <c r="F21" s="51"/>
      <c r="G21" s="52"/>
      <c r="H21" s="53">
        <f t="shared" si="0"/>
        <v>129752</v>
      </c>
    </row>
    <row r="22" spans="1:8">
      <c r="A22" s="5"/>
      <c r="B22" s="54" t="s">
        <v>36</v>
      </c>
      <c r="C22" s="48">
        <v>24</v>
      </c>
      <c r="D22" s="110">
        <v>628266</v>
      </c>
      <c r="E22" s="111">
        <v>0</v>
      </c>
      <c r="F22" s="49"/>
      <c r="G22" s="50"/>
      <c r="H22" s="37">
        <f t="shared" si="0"/>
        <v>628266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3619179</v>
      </c>
      <c r="E24" s="111"/>
      <c r="F24" s="49"/>
      <c r="G24" s="50"/>
      <c r="H24" s="37">
        <f t="shared" si="0"/>
        <v>3619179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-2725061</v>
      </c>
      <c r="E28" s="53">
        <f>SUM(E19:E23)-E24</f>
        <v>1985026</v>
      </c>
      <c r="F28" s="53">
        <f>SUM(F19:F23)-F24</f>
        <v>0</v>
      </c>
      <c r="G28" s="53">
        <f>SUM(G19:G23)-G24</f>
        <v>0</v>
      </c>
      <c r="H28" s="50">
        <f>SUM(H19:H23)-H24</f>
        <v>-740035</v>
      </c>
    </row>
    <row r="29" spans="1:8">
      <c r="A29" s="61" t="s">
        <v>43</v>
      </c>
      <c r="B29" s="62"/>
      <c r="C29" s="48">
        <v>40</v>
      </c>
      <c r="D29" s="49">
        <f>D14-D28</f>
        <v>12466701</v>
      </c>
      <c r="E29" s="63">
        <f>E14-E28</f>
        <v>79876230</v>
      </c>
      <c r="F29" s="50">
        <f>F14+F18-F28</f>
        <v>41134157.692307688</v>
      </c>
      <c r="G29" s="49">
        <f>G14-G28</f>
        <v>763086.95652173914</v>
      </c>
      <c r="H29" s="50">
        <f>H14-H28</f>
        <v>134240175.6488294</v>
      </c>
    </row>
    <row r="30" spans="1:8">
      <c r="A30" s="23" t="s">
        <v>44</v>
      </c>
      <c r="B30" s="45" t="s">
        <v>45</v>
      </c>
      <c r="C30" s="33">
        <v>51</v>
      </c>
      <c r="D30" s="112"/>
      <c r="E30" s="113">
        <v>5920</v>
      </c>
      <c r="F30" s="64"/>
      <c r="G30" s="65"/>
      <c r="H30" s="37">
        <f t="shared" ref="H30:H39" si="1">SUM(D30:G30)</f>
        <v>5920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7849</v>
      </c>
      <c r="E36" s="111">
        <v>5397</v>
      </c>
      <c r="F36" s="64"/>
      <c r="G36" s="65"/>
      <c r="H36" s="37">
        <f t="shared" si="1"/>
        <v>13246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7849</v>
      </c>
      <c r="E47" s="50">
        <f>SUM(E30:E41)</f>
        <v>11317</v>
      </c>
      <c r="F47" s="49">
        <f>SUM(F30:F41)</f>
        <v>0</v>
      </c>
      <c r="G47" s="50">
        <f>SUM(G30:G41)</f>
        <v>0</v>
      </c>
      <c r="H47" s="37">
        <f>SUM(H30:H41)</f>
        <v>19166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12458852</v>
      </c>
      <c r="E48" s="50">
        <f>E29-E47</f>
        <v>79864913</v>
      </c>
      <c r="F48" s="49">
        <f>F29-F47</f>
        <v>41134157.692307688</v>
      </c>
      <c r="G48" s="50">
        <f>G29-G47</f>
        <v>763086.95652173914</v>
      </c>
      <c r="H48" s="37">
        <f>SUM(D48:G48)</f>
        <v>134221009.64882943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12458852</v>
      </c>
      <c r="E57" s="59">
        <f>SUM(E48:E56)</f>
        <v>79864913</v>
      </c>
      <c r="F57" s="58">
        <f>SUM(F48:F56)</f>
        <v>41134157.692307688</v>
      </c>
      <c r="G57" s="59">
        <f>SUM(G48:G56)</f>
        <v>763086.95652173914</v>
      </c>
      <c r="H57" s="69">
        <f>SUM(H48:H56)</f>
        <v>134221009.64882943</v>
      </c>
    </row>
    <row r="58" spans="1:8">
      <c r="A58" s="75"/>
      <c r="B58" s="76" t="s">
        <v>75</v>
      </c>
      <c r="C58" s="33"/>
      <c r="D58" s="58">
        <f>D57+July22!D58</f>
        <v>74633582.74666667</v>
      </c>
      <c r="E58" s="50">
        <f>E57+July22!E58</f>
        <v>721301841</v>
      </c>
      <c r="F58" s="50">
        <f>F57+July22!F58</f>
        <v>328761842.30769229</v>
      </c>
      <c r="G58" s="50">
        <f>G57+July22!G58</f>
        <v>6210404.3478260869</v>
      </c>
      <c r="H58" s="50">
        <f>H57+July22!H58</f>
        <v>1130907670.402185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August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91602896</v>
      </c>
      <c r="F84" s="96">
        <f>(+F28+F29+G29)-(F85-F86)</f>
        <v>33636148.494983278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91602896</v>
      </c>
      <c r="F87" s="96">
        <f>(F84+F85)-F86</f>
        <v>41897244.64882943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41134157.692307688</v>
      </c>
      <c r="G91" s="103">
        <f>G14</f>
        <v>763086.95652173914</v>
      </c>
      <c r="H91" s="104">
        <f>F91+G91</f>
        <v>41897244.64882943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EB42-EC9A-4F1A-8310-B47F62B9E806}">
  <sheetPr>
    <pageSetUpPr fitToPage="1"/>
  </sheetPr>
  <dimension ref="A1:H124"/>
  <sheetViews>
    <sheetView workbookViewId="0">
      <pane xSplit="3" ySplit="13" topLeftCell="D41" activePane="bottomRight" state="frozen"/>
      <selection pane="topRight" activeCell="D1" sqref="D1"/>
      <selection pane="bottomLeft" activeCell="A14" sqref="A14"/>
      <selection pane="bottomRight" activeCell="I4" sqref="I4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9674362</v>
      </c>
      <c r="E14" s="120">
        <f>E15+E21+E22</f>
        <v>100191433</v>
      </c>
      <c r="F14" s="35">
        <f>(F16-F17)/0.26</f>
        <v>37672030.769230768</v>
      </c>
      <c r="G14" s="36">
        <f>(G16-G17)/0.23</f>
        <v>695686.95652173914</v>
      </c>
      <c r="H14" s="37">
        <f>SUM(D14:G14)</f>
        <v>148233512.72575253</v>
      </c>
    </row>
    <row r="15" spans="1:8">
      <c r="A15" s="23"/>
      <c r="B15" s="38" t="s">
        <v>25</v>
      </c>
      <c r="C15" s="149"/>
      <c r="D15" s="140">
        <v>8965437</v>
      </c>
      <c r="E15" s="141">
        <v>100048107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10640831</v>
      </c>
      <c r="G16" s="141">
        <v>160008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846103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144"/>
      <c r="E18" s="145"/>
      <c r="F18" s="144">
        <f>1931793/0.26</f>
        <v>7429973.076923077</v>
      </c>
      <c r="G18" s="145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211689</v>
      </c>
      <c r="E19" s="109">
        <v>2347637</v>
      </c>
      <c r="F19" s="46"/>
      <c r="G19" s="47"/>
      <c r="H19" s="37">
        <f t="shared" ref="H19:H27" si="0">SUM(D19:G19)</f>
        <v>2559326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51254</v>
      </c>
      <c r="E21" s="109">
        <v>143326</v>
      </c>
      <c r="F21" s="51"/>
      <c r="G21" s="52"/>
      <c r="H21" s="53">
        <f t="shared" si="0"/>
        <v>194580</v>
      </c>
    </row>
    <row r="22" spans="1:8">
      <c r="A22" s="5"/>
      <c r="B22" s="54" t="s">
        <v>36</v>
      </c>
      <c r="C22" s="48">
        <v>24</v>
      </c>
      <c r="D22" s="110">
        <v>657671</v>
      </c>
      <c r="E22" s="111">
        <v>0</v>
      </c>
      <c r="F22" s="49"/>
      <c r="G22" s="50"/>
      <c r="H22" s="37">
        <f t="shared" si="0"/>
        <v>657671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-331088</v>
      </c>
      <c r="E24" s="111"/>
      <c r="F24" s="49"/>
      <c r="G24" s="50"/>
      <c r="H24" s="37">
        <f t="shared" si="0"/>
        <v>-331088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1251702</v>
      </c>
      <c r="E28" s="53">
        <f>SUM(E19:E23)-E24</f>
        <v>2490963</v>
      </c>
      <c r="F28" s="53">
        <f>SUM(F19:F23)-F24</f>
        <v>0</v>
      </c>
      <c r="G28" s="53">
        <f>SUM(G19:G23)-G24</f>
        <v>0</v>
      </c>
      <c r="H28" s="50">
        <f>SUM(H19:H23)-H24</f>
        <v>3742665</v>
      </c>
    </row>
    <row r="29" spans="1:8">
      <c r="A29" s="61" t="s">
        <v>43</v>
      </c>
      <c r="B29" s="62"/>
      <c r="C29" s="48">
        <v>40</v>
      </c>
      <c r="D29" s="49">
        <f>D14-D28</f>
        <v>8422660</v>
      </c>
      <c r="E29" s="63">
        <f>E14-E28</f>
        <v>97700470</v>
      </c>
      <c r="F29" s="50">
        <f>F14+F18-F28</f>
        <v>45102003.846153848</v>
      </c>
      <c r="G29" s="49">
        <f>G14-G28</f>
        <v>695686.95652173914</v>
      </c>
      <c r="H29" s="50">
        <f>H14-H28</f>
        <v>144490847.72575253</v>
      </c>
    </row>
    <row r="30" spans="1:8">
      <c r="A30" s="23" t="s">
        <v>44</v>
      </c>
      <c r="B30" s="45" t="s">
        <v>45</v>
      </c>
      <c r="C30" s="33">
        <v>51</v>
      </c>
      <c r="D30" s="112">
        <v>6630</v>
      </c>
      <c r="E30" s="113">
        <v>6058</v>
      </c>
      <c r="F30" s="64"/>
      <c r="G30" s="65"/>
      <c r="H30" s="37">
        <f t="shared" ref="H30:H39" si="1">SUM(D30:G30)</f>
        <v>12688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7142</v>
      </c>
      <c r="E36" s="111">
        <v>129111</v>
      </c>
      <c r="F36" s="64"/>
      <c r="G36" s="65"/>
      <c r="H36" s="37">
        <f t="shared" si="1"/>
        <v>136253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13772</v>
      </c>
      <c r="E47" s="50">
        <f>SUM(E30:E41)</f>
        <v>135169</v>
      </c>
      <c r="F47" s="49">
        <f>SUM(F30:F41)</f>
        <v>0</v>
      </c>
      <c r="G47" s="50">
        <f>SUM(G30:G41)</f>
        <v>0</v>
      </c>
      <c r="H47" s="37">
        <f>SUM(H30:H41)</f>
        <v>148941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8408888</v>
      </c>
      <c r="E48" s="50">
        <f>E29-E47</f>
        <v>97565301</v>
      </c>
      <c r="F48" s="49">
        <f>F29-F47</f>
        <v>45102003.846153848</v>
      </c>
      <c r="G48" s="50">
        <f>G29-G47</f>
        <v>695686.95652173914</v>
      </c>
      <c r="H48" s="37">
        <f>SUM(D48:G48)</f>
        <v>151771879.8026756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8408888</v>
      </c>
      <c r="E57" s="59">
        <f>SUM(E48:E56)</f>
        <v>97565301</v>
      </c>
      <c r="F57" s="58">
        <f>SUM(F48:F56)</f>
        <v>45102003.846153848</v>
      </c>
      <c r="G57" s="59">
        <f>SUM(G48:G56)</f>
        <v>695686.95652173914</v>
      </c>
      <c r="H57" s="69">
        <f>SUM(H48:H56)</f>
        <v>151771879.8026756</v>
      </c>
    </row>
    <row r="58" spans="1:8">
      <c r="A58" s="75"/>
      <c r="B58" s="76" t="s">
        <v>75</v>
      </c>
      <c r="C58" s="33"/>
      <c r="D58" s="58">
        <f>D57+'Aug22'!D58</f>
        <v>83042470.74666667</v>
      </c>
      <c r="E58" s="50">
        <f>E57+'Aug22'!E58</f>
        <v>818867142</v>
      </c>
      <c r="F58" s="50">
        <f>F57+'Aug22'!F58</f>
        <v>373863846.15384614</v>
      </c>
      <c r="G58" s="50">
        <f>G57+'Aug22'!G58</f>
        <v>6906091.3043478262</v>
      </c>
      <c r="H58" s="50">
        <f>H57+'Aug22'!H58</f>
        <v>1282679550.2048607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September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109865795</v>
      </c>
      <c r="F84" s="96">
        <f>(+F28+F29+G29)-(F85-F86)</f>
        <v>37536594.648829438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109865795</v>
      </c>
      <c r="F87" s="96">
        <f>(F84+F85)-F86</f>
        <v>45797690.80267559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37672030.769230768</v>
      </c>
      <c r="G91" s="103">
        <f>G14</f>
        <v>695686.95652173914</v>
      </c>
      <c r="H91" s="104">
        <f>F91+G91</f>
        <v>38367717.72575251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8116-B4E1-49F6-98EC-0FC1AB177F95}">
  <sheetPr>
    <pageSetUpPr fitToPage="1"/>
  </sheetPr>
  <dimension ref="A1:H124"/>
  <sheetViews>
    <sheetView workbookViewId="0">
      <pane xSplit="3" ySplit="13" topLeftCell="D47" activePane="bottomRight" state="frozen"/>
      <selection pane="topRight" activeCell="D1" sqref="D1"/>
      <selection pane="bottomLeft" activeCell="A14" sqref="A14"/>
      <selection pane="bottomRight" activeCell="B2" sqref="B2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9424780</v>
      </c>
      <c r="E14" s="120">
        <f>E15+E21+E22</f>
        <v>102941576</v>
      </c>
      <c r="F14" s="35">
        <f>(F16-F17)/0.26</f>
        <v>35898642.307692304</v>
      </c>
      <c r="G14" s="36">
        <f>(G16-G17)/0.23</f>
        <v>778360.86956521741</v>
      </c>
      <c r="H14" s="37">
        <f>SUM(D14:G14)</f>
        <v>149043359.17725751</v>
      </c>
    </row>
    <row r="15" spans="1:8">
      <c r="A15" s="23"/>
      <c r="B15" s="38" t="s">
        <v>25</v>
      </c>
      <c r="C15" s="149"/>
      <c r="D15" s="140">
        <v>8798580</v>
      </c>
      <c r="E15" s="141">
        <v>102820055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9887199</v>
      </c>
      <c r="G16" s="141">
        <v>179023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553552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/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210367</v>
      </c>
      <c r="E19" s="109">
        <v>2416230</v>
      </c>
      <c r="F19" s="46"/>
      <c r="G19" s="47"/>
      <c r="H19" s="37">
        <f t="shared" ref="H19:H27" si="0">SUM(D19:G19)</f>
        <v>2626597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53466</v>
      </c>
      <c r="E21" s="109">
        <v>121521</v>
      </c>
      <c r="F21" s="51"/>
      <c r="G21" s="52"/>
      <c r="H21" s="53">
        <f t="shared" si="0"/>
        <v>174987</v>
      </c>
    </row>
    <row r="22" spans="1:8">
      <c r="A22" s="5"/>
      <c r="B22" s="54" t="s">
        <v>36</v>
      </c>
      <c r="C22" s="48">
        <v>24</v>
      </c>
      <c r="D22" s="110">
        <v>572734</v>
      </c>
      <c r="E22" s="111">
        <v>0</v>
      </c>
      <c r="F22" s="49"/>
      <c r="G22" s="50"/>
      <c r="H22" s="37">
        <f t="shared" si="0"/>
        <v>572734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26140</v>
      </c>
      <c r="E24" s="111"/>
      <c r="F24" s="49"/>
      <c r="G24" s="50"/>
      <c r="H24" s="37">
        <f t="shared" si="0"/>
        <v>26140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810427</v>
      </c>
      <c r="E28" s="53">
        <f>SUM(E19:E23)-E24</f>
        <v>2537751</v>
      </c>
      <c r="F28" s="53">
        <f>SUM(F19:F23)-F24</f>
        <v>0</v>
      </c>
      <c r="G28" s="53">
        <f>SUM(G19:G23)-G24</f>
        <v>0</v>
      </c>
      <c r="H28" s="50">
        <f>SUM(H19:H23)-H24</f>
        <v>3348178</v>
      </c>
    </row>
    <row r="29" spans="1:8">
      <c r="A29" s="61" t="s">
        <v>43</v>
      </c>
      <c r="B29" s="62"/>
      <c r="C29" s="48">
        <v>40</v>
      </c>
      <c r="D29" s="49">
        <f>D14-D28</f>
        <v>8614353</v>
      </c>
      <c r="E29" s="63">
        <f>E14-E28</f>
        <v>100403825</v>
      </c>
      <c r="F29" s="50">
        <f>F14+F18-F28</f>
        <v>35898642.307692304</v>
      </c>
      <c r="G29" s="49">
        <f>G14-G28</f>
        <v>778360.86956521741</v>
      </c>
      <c r="H29" s="50">
        <f>H14-H28</f>
        <v>145695181.17725751</v>
      </c>
    </row>
    <row r="30" spans="1:8">
      <c r="A30" s="23" t="s">
        <v>44</v>
      </c>
      <c r="B30" s="45" t="s">
        <v>45</v>
      </c>
      <c r="C30" s="33">
        <v>51</v>
      </c>
      <c r="D30" s="112">
        <v>4608</v>
      </c>
      <c r="E30" s="113">
        <v>4266</v>
      </c>
      <c r="F30" s="64"/>
      <c r="G30" s="65"/>
      <c r="H30" s="37">
        <f t="shared" ref="H30:H39" si="1">SUM(D30:G30)</f>
        <v>8874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6940</v>
      </c>
      <c r="E36" s="111">
        <v>4911</v>
      </c>
      <c r="F36" s="64"/>
      <c r="G36" s="65"/>
      <c r="H36" s="37">
        <f t="shared" si="1"/>
        <v>11851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11548</v>
      </c>
      <c r="E47" s="50">
        <f>SUM(E30:E41)</f>
        <v>9177</v>
      </c>
      <c r="F47" s="49">
        <f>SUM(F30:F41)</f>
        <v>0</v>
      </c>
      <c r="G47" s="50">
        <f>SUM(G30:G41)</f>
        <v>0</v>
      </c>
      <c r="H47" s="37">
        <f>SUM(H30:H41)</f>
        <v>20725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8602805</v>
      </c>
      <c r="E48" s="50">
        <f>E29-E47</f>
        <v>100394648</v>
      </c>
      <c r="F48" s="49">
        <f>F29-F47</f>
        <v>35898642.307692304</v>
      </c>
      <c r="G48" s="50">
        <f>G29-G47</f>
        <v>778360.86956521741</v>
      </c>
      <c r="H48" s="37">
        <f>SUM(D48:G48)</f>
        <v>145674456.17725751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8602805</v>
      </c>
      <c r="E57" s="59">
        <f>SUM(E48:E56)</f>
        <v>100394648</v>
      </c>
      <c r="F57" s="58">
        <f>SUM(F48:F56)</f>
        <v>35898642.307692304</v>
      </c>
      <c r="G57" s="59">
        <f>SUM(G48:G56)</f>
        <v>778360.86956521741</v>
      </c>
      <c r="H57" s="69">
        <f>SUM(H48:H56)</f>
        <v>145674456.17725751</v>
      </c>
    </row>
    <row r="58" spans="1:8">
      <c r="A58" s="75"/>
      <c r="B58" s="76" t="s">
        <v>75</v>
      </c>
      <c r="C58" s="33"/>
      <c r="D58" s="58">
        <f>D57+'Sep22'!D58</f>
        <v>91645275.74666667</v>
      </c>
      <c r="E58" s="50">
        <f>E57+'Sep22'!E58</f>
        <v>919261790</v>
      </c>
      <c r="F58" s="50">
        <f>F57+'Sep22'!F58</f>
        <v>409762488.46153843</v>
      </c>
      <c r="G58" s="50">
        <f>G57+'Sep22'!G58</f>
        <v>7684452.1739130439</v>
      </c>
      <c r="H58" s="50">
        <f>H57+'Sep22'!H58</f>
        <v>1428354006.3821182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October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112366356</v>
      </c>
      <c r="F84" s="96">
        <f>(+F28+F29+G29)-(F85-F86)</f>
        <v>28415907.023411371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112366356</v>
      </c>
      <c r="F87" s="96">
        <f>(F84+F85)-F86</f>
        <v>36677003.177257523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35898642.307692304</v>
      </c>
      <c r="G91" s="103">
        <f>G14</f>
        <v>778360.86956521741</v>
      </c>
      <c r="H91" s="104">
        <f>F91+G91</f>
        <v>36677003.177257523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A441-0F89-4157-A5C2-6EF66756A1C2}">
  <sheetPr>
    <pageSetUpPr fitToPage="1"/>
  </sheetPr>
  <dimension ref="A1:H124"/>
  <sheetViews>
    <sheetView workbookViewId="0">
      <pane xSplit="3" ySplit="13" topLeftCell="D47" activePane="bottomRight" state="frozen"/>
      <selection pane="topRight" activeCell="D1" sqref="D1"/>
      <selection pane="bottomLeft" activeCell="A14" sqref="A14"/>
      <selection pane="bottomRight" activeCell="H7" sqref="H7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8973861</v>
      </c>
      <c r="E14" s="120">
        <f>E15+E21+E22</f>
        <v>77160209</v>
      </c>
      <c r="F14" s="35">
        <f>(F16-F17)/0.26</f>
        <v>42910196.153846152</v>
      </c>
      <c r="G14" s="36">
        <f>(G16-G17)/0.23</f>
        <v>785734.78260869556</v>
      </c>
      <c r="H14" s="37">
        <f>SUM(D14:G14)</f>
        <v>129830000.93645485</v>
      </c>
    </row>
    <row r="15" spans="1:8">
      <c r="A15" s="23"/>
      <c r="B15" s="38" t="s">
        <v>25</v>
      </c>
      <c r="C15" s="149"/>
      <c r="D15" s="140">
        <v>8868885</v>
      </c>
      <c r="E15" s="141">
        <v>77096428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11249082</v>
      </c>
      <c r="G16" s="141">
        <v>180719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92431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/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213919</v>
      </c>
      <c r="E19" s="109">
        <v>1796194</v>
      </c>
      <c r="F19" s="46"/>
      <c r="G19" s="47"/>
      <c r="H19" s="37">
        <f t="shared" ref="H19:H27" si="0">SUM(D19:G19)</f>
        <v>2010113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26788</v>
      </c>
      <c r="E21" s="109">
        <v>63781</v>
      </c>
      <c r="F21" s="51"/>
      <c r="G21" s="52"/>
      <c r="H21" s="53">
        <f t="shared" si="0"/>
        <v>90569</v>
      </c>
    </row>
    <row r="22" spans="1:8">
      <c r="A22" s="5"/>
      <c r="B22" s="54" t="s">
        <v>36</v>
      </c>
      <c r="C22" s="48">
        <v>24</v>
      </c>
      <c r="D22" s="110">
        <v>78188</v>
      </c>
      <c r="E22" s="111">
        <v>0</v>
      </c>
      <c r="F22" s="49"/>
      <c r="G22" s="50"/>
      <c r="H22" s="37">
        <f t="shared" si="0"/>
        <v>78188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16939</v>
      </c>
      <c r="E24" s="111"/>
      <c r="F24" s="49"/>
      <c r="G24" s="50"/>
      <c r="H24" s="37">
        <f t="shared" si="0"/>
        <v>16939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301956</v>
      </c>
      <c r="E28" s="53">
        <f>SUM(E19:E23)-E24</f>
        <v>1859975</v>
      </c>
      <c r="F28" s="53">
        <f>SUM(F19:F23)-F24</f>
        <v>0</v>
      </c>
      <c r="G28" s="53">
        <f>SUM(G19:G23)-G24</f>
        <v>0</v>
      </c>
      <c r="H28" s="50">
        <f>SUM(H19:H23)-H24</f>
        <v>2161931</v>
      </c>
    </row>
    <row r="29" spans="1:8">
      <c r="A29" s="61" t="s">
        <v>43</v>
      </c>
      <c r="B29" s="62"/>
      <c r="C29" s="48">
        <v>40</v>
      </c>
      <c r="D29" s="49">
        <f>D14-D28</f>
        <v>8671905</v>
      </c>
      <c r="E29" s="63">
        <f>E14-E28</f>
        <v>75300234</v>
      </c>
      <c r="F29" s="50">
        <f>F14+F18-F28</f>
        <v>42910196.153846152</v>
      </c>
      <c r="G29" s="49">
        <f>G14-G28</f>
        <v>785734.78260869556</v>
      </c>
      <c r="H29" s="50">
        <f>H14-H28</f>
        <v>127668069.93645485</v>
      </c>
    </row>
    <row r="30" spans="1:8">
      <c r="A30" s="23" t="s">
        <v>44</v>
      </c>
      <c r="B30" s="45" t="s">
        <v>45</v>
      </c>
      <c r="C30" s="33">
        <v>51</v>
      </c>
      <c r="D30" s="112">
        <v>15376</v>
      </c>
      <c r="E30" s="113">
        <v>12629</v>
      </c>
      <c r="F30" s="64"/>
      <c r="G30" s="65"/>
      <c r="H30" s="37">
        <f t="shared" ref="H30:H39" si="1">SUM(D30:G30)</f>
        <v>28005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26027</v>
      </c>
      <c r="E36" s="111">
        <v>21962</v>
      </c>
      <c r="F36" s="64"/>
      <c r="G36" s="65"/>
      <c r="H36" s="37">
        <f t="shared" si="1"/>
        <v>47989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41403</v>
      </c>
      <c r="E47" s="50">
        <f>SUM(E30:E41)</f>
        <v>34591</v>
      </c>
      <c r="F47" s="49">
        <f>SUM(F30:F41)</f>
        <v>0</v>
      </c>
      <c r="G47" s="50">
        <f>SUM(G30:G41)</f>
        <v>0</v>
      </c>
      <c r="H47" s="37">
        <f>SUM(H30:H41)</f>
        <v>75994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8630502</v>
      </c>
      <c r="E48" s="50">
        <f>E29-E47</f>
        <v>75265643</v>
      </c>
      <c r="F48" s="49">
        <f>F29-F47</f>
        <v>42910196.153846152</v>
      </c>
      <c r="G48" s="50">
        <f>G29-G47</f>
        <v>785734.78260869556</v>
      </c>
      <c r="H48" s="37">
        <f>SUM(D48:G48)</f>
        <v>127592075.93645485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8630502</v>
      </c>
      <c r="E57" s="59">
        <f>SUM(E48:E56)</f>
        <v>75265643</v>
      </c>
      <c r="F57" s="58">
        <f>SUM(F48:F56)</f>
        <v>42910196.153846152</v>
      </c>
      <c r="G57" s="59">
        <f>SUM(G48:G56)</f>
        <v>785734.78260869556</v>
      </c>
      <c r="H57" s="69">
        <f>SUM(H48:H56)</f>
        <v>127592075.93645485</v>
      </c>
    </row>
    <row r="58" spans="1:8">
      <c r="A58" s="75"/>
      <c r="B58" s="76" t="s">
        <v>75</v>
      </c>
      <c r="C58" s="33"/>
      <c r="D58" s="58">
        <f>D57+'Oct22'!D58</f>
        <v>100275777.74666667</v>
      </c>
      <c r="E58" s="50">
        <f>E57+'Oct22'!E58</f>
        <v>994527433</v>
      </c>
      <c r="F58" s="50">
        <f>F57+'Oct22'!F58</f>
        <v>452672684.61538458</v>
      </c>
      <c r="G58" s="50">
        <f>G57+'Oct22'!G58</f>
        <v>8470186.9565217402</v>
      </c>
      <c r="H58" s="50">
        <f>H57+'Oct22'!H58</f>
        <v>1555946082.318573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November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86134070</v>
      </c>
      <c r="F84" s="96">
        <f>(+F28+F29+G29)-(F85-F86)</f>
        <v>35434834.782608695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86134070</v>
      </c>
      <c r="F87" s="96">
        <f>(F84+F85)-F86</f>
        <v>43695930.936454847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42910196.153846152</v>
      </c>
      <c r="G91" s="103">
        <f>G14</f>
        <v>785734.78260869556</v>
      </c>
      <c r="H91" s="104">
        <f>F91+G91</f>
        <v>43695930.936454847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6FC1-7DCC-4B8E-A1B9-95660E6F1992}">
  <sheetPr>
    <pageSetUpPr fitToPage="1"/>
  </sheetPr>
  <dimension ref="A1:H124"/>
  <sheetViews>
    <sheetView workbookViewId="0">
      <pane xSplit="3" ySplit="13" topLeftCell="D41" activePane="bottomRight" state="frozen"/>
      <selection pane="topRight" activeCell="D1" sqref="D1"/>
      <selection pane="bottomLeft" activeCell="A14" sqref="A14"/>
      <selection pane="bottomRight" activeCell="J7" sqref="J7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2022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8">
        <v>1</v>
      </c>
      <c r="D14" s="35">
        <f>D15+D21+D22</f>
        <v>9461874</v>
      </c>
      <c r="E14" s="120">
        <f>E15+E21+E22</f>
        <v>100610905</v>
      </c>
      <c r="F14" s="35">
        <f>(F16-F17)/0.26</f>
        <v>47346676.92307692</v>
      </c>
      <c r="G14" s="36">
        <f>(G16-G17)/0.23</f>
        <v>2756373.913043478</v>
      </c>
      <c r="H14" s="37">
        <f>SUM(D14:G14)</f>
        <v>160175829.8361204</v>
      </c>
    </row>
    <row r="15" spans="1:8">
      <c r="A15" s="23"/>
      <c r="B15" s="38" t="s">
        <v>25</v>
      </c>
      <c r="C15" s="149"/>
      <c r="D15" s="140">
        <v>9022631</v>
      </c>
      <c r="E15" s="141">
        <v>100480448</v>
      </c>
      <c r="F15" s="142"/>
      <c r="G15" s="143"/>
      <c r="H15" s="37"/>
    </row>
    <row r="16" spans="1:8">
      <c r="A16" s="23"/>
      <c r="B16" s="38" t="s">
        <v>132</v>
      </c>
      <c r="C16" s="149"/>
      <c r="D16" s="140"/>
      <c r="E16" s="141"/>
      <c r="F16" s="140">
        <v>12451852</v>
      </c>
      <c r="G16" s="141">
        <v>633966</v>
      </c>
      <c r="H16" s="37"/>
    </row>
    <row r="17" spans="1:8">
      <c r="A17" s="23"/>
      <c r="B17" s="38" t="s">
        <v>133</v>
      </c>
      <c r="C17" s="149"/>
      <c r="D17" s="140"/>
      <c r="E17" s="141"/>
      <c r="F17" s="140">
        <v>141716</v>
      </c>
      <c r="G17" s="1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144"/>
      <c r="E18" s="145"/>
      <c r="F18" s="144">
        <f>1551678/0.26</f>
        <v>5967992.307692307</v>
      </c>
      <c r="G18" s="145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216853</v>
      </c>
      <c r="E19" s="109">
        <v>2382819</v>
      </c>
      <c r="F19" s="46"/>
      <c r="G19" s="47"/>
      <c r="H19" s="37">
        <f t="shared" ref="H19:H27" si="0">SUM(D19:G19)</f>
        <v>2599672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80645</v>
      </c>
      <c r="E21" s="109">
        <v>130457</v>
      </c>
      <c r="F21" s="51"/>
      <c r="G21" s="52"/>
      <c r="H21" s="53">
        <f t="shared" si="0"/>
        <v>211102</v>
      </c>
    </row>
    <row r="22" spans="1:8">
      <c r="A22" s="5"/>
      <c r="B22" s="54" t="s">
        <v>36</v>
      </c>
      <c r="C22" s="48">
        <v>24</v>
      </c>
      <c r="D22" s="110">
        <v>358598</v>
      </c>
      <c r="E22" s="111">
        <v>0</v>
      </c>
      <c r="F22" s="49"/>
      <c r="G22" s="50"/>
      <c r="H22" s="37">
        <f t="shared" si="0"/>
        <v>358598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428601</v>
      </c>
      <c r="E24" s="111"/>
      <c r="F24" s="49"/>
      <c r="G24" s="50"/>
      <c r="H24" s="37">
        <f t="shared" si="0"/>
        <v>428601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227495</v>
      </c>
      <c r="E28" s="53">
        <f>SUM(E19:E23)-E24</f>
        <v>2513276</v>
      </c>
      <c r="F28" s="53">
        <f>SUM(F19:F23)-F24</f>
        <v>0</v>
      </c>
      <c r="G28" s="53">
        <f>SUM(G19:G23)-G24</f>
        <v>0</v>
      </c>
      <c r="H28" s="50">
        <f>SUM(H19:H23)-H24</f>
        <v>2740771</v>
      </c>
    </row>
    <row r="29" spans="1:8">
      <c r="A29" s="61" t="s">
        <v>43</v>
      </c>
      <c r="B29" s="62"/>
      <c r="C29" s="48">
        <v>40</v>
      </c>
      <c r="D29" s="49">
        <f>D14-D28</f>
        <v>9234379</v>
      </c>
      <c r="E29" s="63">
        <f>E14-E28</f>
        <v>98097629</v>
      </c>
      <c r="F29" s="50">
        <f>F14+F18-F28</f>
        <v>53314669.230769224</v>
      </c>
      <c r="G29" s="49">
        <f>G14-G28</f>
        <v>2756373.913043478</v>
      </c>
      <c r="H29" s="50">
        <f>H14-H28</f>
        <v>157435058.8361204</v>
      </c>
    </row>
    <row r="30" spans="1:8">
      <c r="A30" s="23" t="s">
        <v>44</v>
      </c>
      <c r="B30" s="45" t="s">
        <v>45</v>
      </c>
      <c r="C30" s="33">
        <v>51</v>
      </c>
      <c r="D30" s="112">
        <v>59292</v>
      </c>
      <c r="E30" s="113">
        <v>19800</v>
      </c>
      <c r="F30" s="64"/>
      <c r="G30" s="65"/>
      <c r="H30" s="37">
        <f t="shared" ref="H30:H39" si="1">SUM(D30:G30)</f>
        <v>79092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35209</v>
      </c>
      <c r="E36" s="111">
        <v>11068</v>
      </c>
      <c r="F36" s="64"/>
      <c r="G36" s="65"/>
      <c r="H36" s="37">
        <f t="shared" si="1"/>
        <v>46277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94501</v>
      </c>
      <c r="E47" s="50">
        <f>SUM(E30:E41)</f>
        <v>30868</v>
      </c>
      <c r="F47" s="49">
        <f>SUM(F30:F41)</f>
        <v>0</v>
      </c>
      <c r="G47" s="50">
        <f>SUM(G30:G41)</f>
        <v>0</v>
      </c>
      <c r="H47" s="37">
        <f>SUM(H30:H41)</f>
        <v>125369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9139878</v>
      </c>
      <c r="E48" s="50">
        <f>E29-E47</f>
        <v>98066761</v>
      </c>
      <c r="F48" s="49">
        <f>F29-F47</f>
        <v>53314669.230769224</v>
      </c>
      <c r="G48" s="50">
        <f>G29-G47</f>
        <v>2756373.913043478</v>
      </c>
      <c r="H48" s="37">
        <f>SUM(D48:G48)</f>
        <v>163277682.14381269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9139878</v>
      </c>
      <c r="E57" s="59">
        <f>SUM(E48:E56)</f>
        <v>98066761</v>
      </c>
      <c r="F57" s="58">
        <f>SUM(F48:F56)</f>
        <v>53314669.230769224</v>
      </c>
      <c r="G57" s="59">
        <f>SUM(G48:G56)</f>
        <v>2756373.913043478</v>
      </c>
      <c r="H57" s="69">
        <f>SUM(H48:H56)</f>
        <v>163277682.14381269</v>
      </c>
    </row>
    <row r="58" spans="1:8">
      <c r="A58" s="75"/>
      <c r="B58" s="76" t="s">
        <v>75</v>
      </c>
      <c r="C58" s="33"/>
      <c r="D58" s="58">
        <f>D57+'Nov22'!D58</f>
        <v>109415655.74666667</v>
      </c>
      <c r="E58" s="50">
        <f>E57+'Nov22'!E58</f>
        <v>1092594194</v>
      </c>
      <c r="F58" s="50">
        <f>F57+'Nov22'!F58</f>
        <v>505987353.8461538</v>
      </c>
      <c r="G58" s="50">
        <f>G57+'Nov22'!G58</f>
        <v>11226560.869565219</v>
      </c>
      <c r="H58" s="50">
        <f>H57+'Nov22'!H58</f>
        <v>1719223764.4623857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2022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December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110072779</v>
      </c>
      <c r="F84" s="96">
        <f>(+F28+F29+G29)-(F85-F86)</f>
        <v>47809946.989966549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110072779</v>
      </c>
      <c r="F87" s="96">
        <f>(F84+F85)-F86</f>
        <v>56071043.143812701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47346676.92307692</v>
      </c>
      <c r="G91" s="103">
        <f>G14</f>
        <v>2756373.913043478</v>
      </c>
      <c r="H91" s="104">
        <f>F91+G91</f>
        <v>50103050.836120397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52"/>
  <sheetViews>
    <sheetView tabSelected="1" workbookViewId="0">
      <selection activeCell="J7" sqref="J7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6" t="s">
        <v>14</v>
      </c>
      <c r="G11" s="147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22">
        <v>1</v>
      </c>
      <c r="D14" s="123">
        <f>'Jan22'!D14+'Feb22'!D14+'Mar22'!D14+'Apr22'!D14+'May22'!D14+June22!D14+July22!D14+'Aug22'!D14+'Sep22'!D14+'Oct22'!D14+'Nov22'!D14+'Dec22'!D14</f>
        <v>114382612</v>
      </c>
      <c r="E14" s="123">
        <f>'Jan22'!E14+'Feb22'!E14+'Mar22'!E14+'Apr22'!E14+'May22'!E14+June22!E14+July22!E14+'Aug22'!E14+'Sep22'!E14+'Oct22'!E14+'Nov22'!E14+'Dec22'!E14</f>
        <v>1120809344</v>
      </c>
      <c r="F14" s="123">
        <f>'Jan22'!F14+'Feb22'!F14+'Mar22'!F14+'Apr22'!F14+'May22'!F14+June22!F14+July22!F14+'Aug22'!F14+'Sep22'!F14+'Oct22'!F14+'Nov22'!F14+'Dec22'!F14</f>
        <v>475449230.76923072</v>
      </c>
      <c r="G14" s="123">
        <f>'Jan22'!G14+'Feb22'!G14+'Mar22'!G14+'Apr22'!G14+'May22'!G14+June22!G14+July22!G14+'Aug22'!G14+'Sep22'!G14+'Oct22'!G14+'Nov22'!G14+'Dec22'!G14</f>
        <v>11226560.869565219</v>
      </c>
      <c r="H14" s="123">
        <f>'Jan22'!H14+'Feb22'!H14+'Mar22'!H14+'Apr22'!H14+'May22'!H14+June22!H14+July22!H14+'Aug22'!H14+'Sep22'!H14+'Oct22'!H14+'Nov22'!H14+'Dec22'!H14</f>
        <v>1721867747.6387959</v>
      </c>
    </row>
    <row r="15" spans="1:8" outlineLevel="1">
      <c r="A15" s="23"/>
      <c r="B15" s="38" t="s">
        <v>25</v>
      </c>
      <c r="C15" s="136"/>
      <c r="D15" s="98">
        <f>'Jan22'!D15+'Feb22'!D15+'Mar22'!D15+'Apr22'!D15+'May22'!D15+June22!D15+July22!D15+'Aug22'!D15+'Sep22'!D15+'Oct22'!D15+'Nov22'!D15+'Dec22'!D15</f>
        <v>108124208</v>
      </c>
      <c r="E15" s="98">
        <f>'Jan22'!E15+'Feb22'!E15+'Mar22'!E15+'Apr22'!E15+'May22'!E15+June22!E15+July22!E15+'Aug22'!E15+'Sep22'!E15+'Oct22'!E15+'Nov22'!E15+'Dec22'!E15</f>
        <v>1119329823</v>
      </c>
      <c r="F15" s="98">
        <f>'Jan22'!F15+'Feb22'!F15+'Mar22'!F15+'Apr22'!F15+'May22'!F15+June22!F15+July22!F15+'Aug22'!F15+'Sep22'!F15+'Oct22'!F15+'Nov22'!F15+'Dec22'!F15</f>
        <v>0</v>
      </c>
      <c r="G15" s="98">
        <f>'Jan22'!G15+'Feb22'!G15+'Mar22'!G15+'Apr22'!G15+'May22'!G15+June22!G15+July22!G15+'Aug22'!G15+'Sep22'!G15+'Oct22'!G15+'Nov22'!G15+'Dec22'!G15</f>
        <v>0</v>
      </c>
      <c r="H15" s="98">
        <f>'Jan22'!H15+'Feb22'!H15+'Mar22'!H15+'Apr22'!H15+'May22'!H15+June22!H15+July22!H15+'Aug22'!H15+'Sep22'!H15+'Oct22'!H15+'Nov22'!H15+'Dec22'!H15</f>
        <v>0</v>
      </c>
    </row>
    <row r="16" spans="1:8" outlineLevel="1">
      <c r="A16" s="23"/>
      <c r="B16" s="38" t="s">
        <v>132</v>
      </c>
      <c r="C16" s="136"/>
      <c r="D16" s="98">
        <f>'Jan22'!D16+'Feb22'!D16+'Mar22'!D16+'Apr22'!D16+'May22'!D16+June22!D16+July22!D16+'Aug22'!D16+'Sep22'!D16+'Oct22'!D16+'Nov22'!D16+'Dec22'!D16</f>
        <v>0</v>
      </c>
      <c r="E16" s="98">
        <f>'Jan22'!E16+'Feb22'!E16+'Mar22'!E16+'Apr22'!E16+'May22'!E16+June22!E16+July22!E16+'Aug22'!E16+'Sep22'!E16+'Oct22'!E16+'Nov22'!E16+'Dec22'!E16</f>
        <v>0</v>
      </c>
      <c r="F16" s="98">
        <f>'Jan22'!F16+'Feb22'!F16+'Mar22'!F16+'Apr22'!F16+'May22'!F16+June22!F16+July22!F16+'Aug22'!F16+'Sep22'!F16+'Oct22'!F16+'Nov22'!F16+'Dec22'!F16</f>
        <v>126320889</v>
      </c>
      <c r="G16" s="98">
        <f>'Jan22'!G16+'Feb22'!G16+'Mar22'!G16+'Apr22'!G16+'May22'!G16+June22!G16+July22!G16+'Aug22'!G16+'Sep22'!G16+'Oct22'!G16+'Nov22'!G16+'Dec22'!G16</f>
        <v>2582109</v>
      </c>
      <c r="H16" s="98">
        <f>'Jan22'!H16+'Feb22'!H16+'Mar22'!H16+'Apr22'!H16+'May22'!H16+June22!H16+July22!H16+'Aug22'!H16+'Sep22'!H16+'Oct22'!H16+'Nov22'!H16+'Dec22'!H16</f>
        <v>0</v>
      </c>
    </row>
    <row r="17" spans="1:8" outlineLevel="1">
      <c r="A17" s="23"/>
      <c r="B17" s="38" t="s">
        <v>133</v>
      </c>
      <c r="C17" s="136"/>
      <c r="D17" s="98">
        <f>'Jan22'!D17+'Feb22'!D17+'Mar22'!D17+'Apr22'!D17+'May22'!D17+June22!D17+July22!D17+'Aug22'!D17+'Sep22'!D17+'Oct22'!D17+'Nov22'!D17+'Dec22'!D17</f>
        <v>0</v>
      </c>
      <c r="E17" s="98">
        <f>'Jan22'!E17+'Feb22'!E17+'Mar22'!E17+'Apr22'!E17+'May22'!E17+June22!E17+July22!E17+'Aug22'!E17+'Sep22'!E17+'Oct22'!E17+'Nov22'!E17+'Dec22'!E17</f>
        <v>0</v>
      </c>
      <c r="F17" s="98">
        <f>'Jan22'!F17+'Feb22'!F17+'Mar22'!F17+'Apr22'!F17+'May22'!F17+June22!F17+July22!F17+'Aug22'!F17+'Sep22'!F17+'Oct22'!F17+'Nov22'!F17+'Dec22'!F17</f>
        <v>2704089</v>
      </c>
      <c r="G17" s="98">
        <f>'Jan22'!G17+'Feb22'!G17+'Mar22'!G17+'Apr22'!G17+'May22'!G17+June22!G17+July22!G17+'Aug22'!G17+'Sep22'!G17+'Oct22'!G17+'Nov22'!G17+'Dec22'!G17</f>
        <v>0</v>
      </c>
      <c r="H17" s="98">
        <f>'Jan22'!H17+'Feb22'!H17+'Mar22'!H17+'Apr22'!H17+'May22'!H17+June22!H17+July22!H17+'Aug22'!H17+'Sep22'!H17+'Oct22'!H17+'Nov22'!H17+'Dec22'!H17</f>
        <v>0</v>
      </c>
    </row>
    <row r="18" spans="1:8">
      <c r="A18" s="42" t="s">
        <v>28</v>
      </c>
      <c r="B18" s="6" t="s">
        <v>29</v>
      </c>
      <c r="C18" s="39">
        <v>2</v>
      </c>
      <c r="D18" s="44">
        <f>'Jan22'!D18+'Feb22'!D18+'Mar22'!D18+'Apr22'!D18+'May22'!D18+June22!D18+July22!D18+'Aug22'!D18+'Sep22'!D18+'Oct22'!D18+'Nov22'!D18+'Dec22'!D18</f>
        <v>0</v>
      </c>
      <c r="E18" s="130">
        <f>'Jan22'!E18+'Feb22'!E18+'Mar22'!E18+'Apr22'!E18+'May22'!E18+June22!E18+July22!E18+'Aug22'!E18+'Sep22'!E18+'Oct22'!E18+'Nov22'!E18+'Dec22'!E18</f>
        <v>0</v>
      </c>
      <c r="F18" s="130">
        <f>'Jan22'!F18+'Feb22'!F18+'Mar22'!F18+'Apr22'!F18+'May22'!F18+June22!F18+July22!F18+'Aug22'!F18+'Sep22'!F18+'Oct22'!F18+'Nov22'!F18+'Dec22'!F18</f>
        <v>30538123.076923076</v>
      </c>
      <c r="G18" s="130">
        <f>'Jan22'!G18+'Feb22'!G18+'Mar22'!G18+'Apr22'!G18+'May22'!G18+June22!G18+July22!G18+'Aug22'!G18+'Sep22'!G18+'Oct22'!G18+'Nov22'!G18+'Dec22'!G18</f>
        <v>0</v>
      </c>
      <c r="H18" s="130">
        <f>'Jan22'!H18+'Feb22'!H18+'Mar22'!H18+'Apr22'!H18+'May22'!H18+June22!H18+July22!H18+'Aug22'!H18+'Sep22'!H18+'Oct22'!H18+'Nov22'!H18+'Dec22'!H18</f>
        <v>0</v>
      </c>
    </row>
    <row r="19" spans="1:8">
      <c r="A19" s="5" t="s">
        <v>30</v>
      </c>
      <c r="B19" s="107" t="s">
        <v>31</v>
      </c>
      <c r="C19" s="124">
        <v>21</v>
      </c>
      <c r="D19" s="98">
        <f>'Jan22'!D19+'Feb22'!D19+'Mar22'!D19+'Apr22'!D19+'May22'!D19+June22!D19+July22!D19+'Aug22'!D19+'Sep22'!D19+'Oct22'!D19+'Nov22'!D19+'Dec22'!D19</f>
        <v>2566886</v>
      </c>
      <c r="E19" s="98">
        <f>'Jan22'!E19+'Feb22'!E19+'Mar22'!E19+'Apr22'!E19+'May22'!E19+June22!E19+July22!E19+'Aug22'!E19+'Sep22'!E19+'Oct22'!E19+'Nov22'!E19+'Dec22'!E19</f>
        <v>26247014</v>
      </c>
      <c r="F19" s="98">
        <f>'Jan22'!F19+'Feb22'!F19+'Mar22'!F19+'Apr22'!F19+'May22'!F19+June22!F19+July22!F19+'Aug22'!F19+'Sep22'!F19+'Oct22'!F19+'Nov22'!F19+'Dec22'!F19</f>
        <v>0</v>
      </c>
      <c r="G19" s="98">
        <f>'Jan22'!G19+'Feb22'!G19+'Mar22'!G19+'Apr22'!G19+'May22'!G19+June22!G19+July22!G19+'Aug22'!G19+'Sep22'!G19+'Oct22'!G19+'Nov22'!G19+'Dec22'!G19</f>
        <v>0</v>
      </c>
      <c r="H19" s="98">
        <f>'Jan22'!H19+'Feb22'!H19+'Mar22'!H19+'Apr22'!H19+'May22'!H19+June22!H19+July22!H19+'Aug22'!H19+'Sep22'!H19+'Oct22'!H19+'Nov22'!H19+'Dec22'!H19</f>
        <v>28813900</v>
      </c>
    </row>
    <row r="20" spans="1:8">
      <c r="A20" s="5" t="s">
        <v>32</v>
      </c>
      <c r="B20" s="126" t="s">
        <v>33</v>
      </c>
      <c r="C20" s="31">
        <v>22</v>
      </c>
      <c r="D20" s="98">
        <f>'Jan22'!D20+'Feb22'!D20+'Mar22'!D20+'Apr22'!D20+'May22'!D20+June22!D20+July22!D20+'Aug22'!D20+'Sep22'!D20+'Oct22'!D20+'Nov22'!D20+'Dec22'!D20</f>
        <v>0</v>
      </c>
      <c r="E20" s="98">
        <f>'Jan22'!E20+'Feb22'!E20+'Mar22'!E20+'Apr22'!E20+'May22'!E20+June22!E20+July22!E20+'Aug22'!E20+'Sep22'!E20+'Oct22'!E20+'Nov22'!E20+'Dec22'!E20</f>
        <v>0</v>
      </c>
      <c r="F20" s="98">
        <f>'Jan22'!F20+'Feb22'!F20+'Mar22'!F20+'Apr22'!F20+'May22'!F20+June22!F20+July22!F20+'Aug22'!F20+'Sep22'!F20+'Oct22'!F20+'Nov22'!F20+'Dec22'!F20</f>
        <v>0</v>
      </c>
      <c r="G20" s="98">
        <f>'Jan22'!G20+'Feb22'!G20+'Mar22'!G20+'Apr22'!G20+'May22'!G20+June22!G20+July22!G20+'Aug22'!G20+'Sep22'!G20+'Oct22'!G20+'Nov22'!G20+'Dec22'!G20</f>
        <v>0</v>
      </c>
      <c r="H20" s="98">
        <f>'Jan22'!H20+'Feb22'!H20+'Mar22'!H20+'Apr22'!H20+'May22'!H20+June22!H20+July22!H20+'Aug22'!H20+'Sep22'!H20+'Oct22'!H20+'Nov22'!H20+'Dec22'!H20</f>
        <v>0</v>
      </c>
    </row>
    <row r="21" spans="1:8">
      <c r="A21" s="5" t="s">
        <v>34</v>
      </c>
      <c r="B21" s="126" t="s">
        <v>35</v>
      </c>
      <c r="C21" s="31">
        <v>23</v>
      </c>
      <c r="D21" s="98">
        <f>'Jan22'!D21+'Feb22'!D21+'Mar22'!D21+'Apr22'!D21+'May22'!D21+June22!D21+July22!D21+'Aug22'!D21+'Sep22'!D21+'Oct22'!D21+'Nov22'!D21+'Dec22'!D21</f>
        <v>634399</v>
      </c>
      <c r="E21" s="98">
        <f>'Jan22'!E21+'Feb22'!E21+'Mar22'!E21+'Apr22'!E21+'May22'!E21+June22!E21+July22!E21+'Aug22'!E21+'Sep22'!E21+'Oct22'!E21+'Nov22'!E21+'Dec22'!E21</f>
        <v>1450737</v>
      </c>
      <c r="F21" s="98">
        <f>'Jan22'!F21+'Feb22'!F21+'Mar22'!F21+'Apr22'!F21+'May22'!F21+June22!F21+July22!F21+'Aug22'!F21+'Sep22'!F21+'Oct22'!F21+'Nov22'!F21+'Dec22'!F21</f>
        <v>0</v>
      </c>
      <c r="G21" s="98">
        <f>'Jan22'!G21+'Feb22'!G21+'Mar22'!G21+'Apr22'!G21+'May22'!G21+June22!G21+July22!G21+'Aug22'!G21+'Sep22'!G21+'Oct22'!G21+'Nov22'!G21+'Dec22'!G21</f>
        <v>0</v>
      </c>
      <c r="H21" s="98">
        <f>'Jan22'!H21+'Feb22'!H21+'Mar22'!H21+'Apr22'!H21+'May22'!H21+June22!H21+July22!H21+'Aug22'!H21+'Sep22'!H21+'Oct22'!H21+'Nov22'!H21+'Dec22'!H21</f>
        <v>2085136</v>
      </c>
    </row>
    <row r="22" spans="1:8">
      <c r="A22" s="5"/>
      <c r="B22" s="126" t="s">
        <v>36</v>
      </c>
      <c r="C22" s="31">
        <v>24</v>
      </c>
      <c r="D22" s="98">
        <f>'Jan22'!D22+'Feb22'!D22+'Mar22'!D22+'Apr22'!D22+'May22'!D22+June22!D22+July22!D22+'Aug22'!D22+'Sep22'!D22+'Oct22'!D22+'Nov22'!D22+'Dec22'!D22</f>
        <v>5624005</v>
      </c>
      <c r="E22" s="98">
        <f>'Jan22'!E22+'Feb22'!E22+'Mar22'!E22+'Apr22'!E22+'May22'!E22+June22!E22+July22!E22+'Aug22'!E22+'Sep22'!E22+'Oct22'!E22+'Nov22'!E22+'Dec22'!E22</f>
        <v>28784</v>
      </c>
      <c r="F22" s="98">
        <f>'Jan22'!F22+'Feb22'!F22+'Mar22'!F22+'Apr22'!F22+'May22'!F22+June22!F22+July22!F22+'Aug22'!F22+'Sep22'!F22+'Oct22'!F22+'Nov22'!F22+'Dec22'!F22</f>
        <v>0</v>
      </c>
      <c r="G22" s="98">
        <f>'Jan22'!G22+'Feb22'!G22+'Mar22'!G22+'Apr22'!G22+'May22'!G22+June22!G22+July22!G22+'Aug22'!G22+'Sep22'!G22+'Oct22'!G22+'Nov22'!G22+'Dec22'!G22</f>
        <v>0</v>
      </c>
      <c r="H22" s="98">
        <f>'Jan22'!H22+'Feb22'!H22+'Mar22'!H22+'Apr22'!H22+'May22'!H22+June22!H22+July22!H22+'Aug22'!H22+'Sep22'!H22+'Oct22'!H22+'Nov22'!H22+'Dec22'!H22</f>
        <v>5652789</v>
      </c>
    </row>
    <row r="23" spans="1:8">
      <c r="A23" s="5"/>
      <c r="B23" s="128" t="s">
        <v>37</v>
      </c>
      <c r="C23" s="31">
        <v>25</v>
      </c>
      <c r="D23" s="98">
        <f>'Jan22'!D23+'Feb22'!D23+'Mar22'!D23+'Apr22'!D23+'May22'!D23+June22!D23+July22!D23+'Aug22'!D23+'Sep22'!D23+'Oct22'!D23+'Nov22'!D23+'Dec22'!D23</f>
        <v>0</v>
      </c>
      <c r="E23" s="98">
        <f>'Jan22'!E23+'Feb22'!E23+'Mar22'!E23+'Apr22'!E23+'May22'!E23+June22!E23+July22!E23+'Aug22'!E23+'Sep22'!E23+'Oct22'!E23+'Nov22'!E23+'Dec22'!E23</f>
        <v>0</v>
      </c>
      <c r="F23" s="98">
        <f>'Jan22'!F23+'Feb22'!F23+'Mar22'!F23+'Apr22'!F23+'May22'!F23+June22!F23+July22!F23+'Aug22'!F23+'Sep22'!F23+'Oct22'!F23+'Nov22'!F23+'Dec22'!F23</f>
        <v>0</v>
      </c>
      <c r="G23" s="98">
        <f>'Jan22'!G23+'Feb22'!G23+'Mar22'!G23+'Apr22'!G23+'May22'!G23+June22!G23+July22!G23+'Aug22'!G23+'Sep22'!G23+'Oct22'!G23+'Nov22'!G23+'Dec22'!G23</f>
        <v>0</v>
      </c>
      <c r="H23" s="98">
        <f>'Jan22'!H23+'Feb22'!H23+'Mar22'!H23+'Apr22'!H23+'May22'!H23+June22!H23+July22!H23+'Aug22'!H23+'Sep22'!H23+'Oct22'!H23+'Nov22'!H23+'Dec22'!H23</f>
        <v>0</v>
      </c>
    </row>
    <row r="24" spans="1:8">
      <c r="A24" s="5"/>
      <c r="B24" s="128" t="s">
        <v>38</v>
      </c>
      <c r="C24" s="31">
        <v>26</v>
      </c>
      <c r="D24" s="98">
        <f>'Jan22'!D24+'Feb22'!D24+'Mar22'!D24+'Apr22'!D24+'May22'!D24+June22!D24+July22!D24+'Aug22'!D24+'Sep22'!D24+'Oct22'!D24+'Nov22'!D24+'Dec22'!D24</f>
        <v>4251216.7466666661</v>
      </c>
      <c r="E24" s="98">
        <f>'Jan22'!E24+'Feb22'!E24+'Mar22'!E24+'Apr22'!E24+'May22'!E24+June22!E24+July22!E24+'Aug22'!E24+'Sep22'!E24+'Oct22'!E24+'Nov22'!E24+'Dec22'!E24</f>
        <v>0</v>
      </c>
      <c r="F24" s="98">
        <f>'Jan22'!F24+'Feb22'!F24+'Mar22'!F24+'Apr22'!F24+'May22'!F24+June22!F24+July22!F24+'Aug22'!F24+'Sep22'!F24+'Oct22'!F24+'Nov22'!F24+'Dec22'!F24</f>
        <v>0</v>
      </c>
      <c r="G24" s="98">
        <f>'Jan22'!G24+'Feb22'!G24+'Mar22'!G24+'Apr22'!G24+'May22'!G24+June22!G24+July22!G24+'Aug22'!G24+'Sep22'!G24+'Oct22'!G24+'Nov22'!G24+'Dec22'!G24</f>
        <v>0</v>
      </c>
      <c r="H24" s="98">
        <f>'Jan22'!H24+'Feb22'!H24+'Mar22'!H24+'Apr22'!H24+'May22'!H24+June22!H24+July22!H24+'Aug22'!H24+'Sep22'!H24+'Oct22'!H24+'Nov22'!H24+'Dec22'!H24</f>
        <v>4251216.7466666661</v>
      </c>
    </row>
    <row r="25" spans="1:8">
      <c r="A25" s="5"/>
      <c r="B25" s="128" t="s">
        <v>39</v>
      </c>
      <c r="C25" s="31">
        <v>27</v>
      </c>
      <c r="D25" s="127"/>
      <c r="E25" s="36"/>
      <c r="F25" s="98"/>
      <c r="G25" s="98"/>
      <c r="H25" s="98"/>
    </row>
    <row r="26" spans="1:8">
      <c r="A26" s="5"/>
      <c r="B26" s="128" t="s">
        <v>40</v>
      </c>
      <c r="C26" s="31">
        <v>28</v>
      </c>
      <c r="D26" s="127"/>
      <c r="E26" s="36"/>
      <c r="F26" s="36"/>
      <c r="G26" s="36"/>
      <c r="H26" s="98"/>
    </row>
    <row r="27" spans="1:8">
      <c r="A27" s="5"/>
      <c r="B27" s="5" t="s">
        <v>41</v>
      </c>
      <c r="C27" s="33">
        <v>29</v>
      </c>
      <c r="D27" s="127"/>
      <c r="E27" s="36"/>
      <c r="F27" s="36"/>
      <c r="G27" s="36"/>
      <c r="H27" s="98"/>
    </row>
    <row r="28" spans="1:8">
      <c r="A28" s="5"/>
      <c r="B28" s="45" t="s">
        <v>42</v>
      </c>
      <c r="C28" s="31">
        <v>30</v>
      </c>
      <c r="D28" s="129">
        <f>'Jan22'!D28+'Feb22'!D28+'Mar22'!D28+'Apr22'!D28+'May22'!D28+June22!D28+July22!D28+'Aug22'!D28+'Sep22'!D28+'Oct22'!D28+'Nov22'!D28+'Dec22'!D28</f>
        <v>4574073.2533333339</v>
      </c>
      <c r="E28" s="129">
        <f>'Jan22'!E28+'Feb22'!E28+'Mar22'!E28+'Apr22'!E28+'May22'!E28+June22!E28+July22!E28+'Aug22'!E28+'Sep22'!E28+'Oct22'!E28+'Nov22'!E28+'Dec22'!E28</f>
        <v>27726535</v>
      </c>
      <c r="F28" s="129">
        <f>'Jan22'!F28+'Feb22'!F28+'Mar22'!F28+'Apr22'!F28+'May22'!F28+June22!F28+July22!F28+'Aug22'!F28+'Sep22'!F28+'Oct22'!F28+'Nov22'!F28+'Dec22'!F28</f>
        <v>0</v>
      </c>
      <c r="G28" s="129">
        <f>'Jan22'!G28+'Feb22'!G28+'Mar22'!G28+'Apr22'!G28+'May22'!G28+June22!G28+July22!G28+'Aug22'!G28+'Sep22'!G28+'Oct22'!G28+'Nov22'!G28+'Dec22'!G28</f>
        <v>0</v>
      </c>
      <c r="H28" s="129">
        <f>'Jan22'!H28+'Feb22'!H28+'Mar22'!H28+'Apr22'!H28+'May22'!H28+June22!H28+July22!H28+'Aug22'!H28+'Sep22'!H28+'Oct22'!H28+'Nov22'!H28+'Dec22'!H28</f>
        <v>32300608.253333338</v>
      </c>
    </row>
    <row r="29" spans="1:8">
      <c r="A29" s="61" t="s">
        <v>43</v>
      </c>
      <c r="B29" s="62"/>
      <c r="C29" s="48">
        <v>40</v>
      </c>
      <c r="D29" s="129">
        <f>'Jan22'!D29+'Feb22'!D29+'Mar22'!D29+'Apr22'!D29+'May22'!D29+June22!D29+July22!D29+'Aug22'!D29+'Sep22'!D29+'Oct22'!D29+'Nov22'!D29+'Dec22'!D29</f>
        <v>109808538.74666667</v>
      </c>
      <c r="E29" s="129">
        <f>'Jan22'!E29+'Feb22'!E29+'Mar22'!E29+'Apr22'!E29+'May22'!E29+June22!E29+July22!E29+'Aug22'!E29+'Sep22'!E29+'Oct22'!E29+'Nov22'!E29+'Dec22'!E29</f>
        <v>1093082809</v>
      </c>
      <c r="F29" s="129">
        <f>'Jan22'!F29+'Feb22'!F29+'Mar22'!F29+'Apr22'!F29+'May22'!F29+June22!F29+July22!F29+'Aug22'!F29+'Sep22'!F29+'Oct22'!F29+'Nov22'!F29+'Dec22'!F29</f>
        <v>505987353.8461538</v>
      </c>
      <c r="G29" s="129">
        <f>'Jan22'!G29+'Feb22'!G29+'Mar22'!G29+'Apr22'!G29+'May22'!G29+June22!G29+July22!G29+'Aug22'!G29+'Sep22'!G29+'Oct22'!G29+'Nov22'!G29+'Dec22'!G29</f>
        <v>11226560.869565219</v>
      </c>
      <c r="H29" s="129">
        <f>'Jan22'!H29+'Feb22'!H29+'Mar22'!H29+'Apr22'!H29+'May22'!H29+June22!H29+July22!H29+'Aug22'!H29+'Sep22'!H29+'Oct22'!H29+'Nov22'!H29+'Dec22'!H29</f>
        <v>1689567139.3854625</v>
      </c>
    </row>
    <row r="30" spans="1:8">
      <c r="A30" s="23" t="s">
        <v>44</v>
      </c>
      <c r="B30" s="107" t="s">
        <v>45</v>
      </c>
      <c r="C30" s="31">
        <v>51</v>
      </c>
      <c r="D30" s="98">
        <f>'Jan22'!D30+'Feb22'!D30+'Mar22'!D30+'Apr22'!D30+'May22'!D30+June22!D30+July22!D30+'Aug22'!D30+'Sep22'!D30+'Oct22'!D30+'Nov22'!D30+'Dec22'!D30</f>
        <v>183541</v>
      </c>
      <c r="E30" s="98">
        <f>'Jan22'!E30+'Feb22'!E30+'Mar22'!E30+'Apr22'!E30+'May22'!E30+June22!E30+July22!E30+'Aug22'!E30+'Sep22'!E30+'Oct22'!E30+'Nov22'!E30+'Dec22'!E30</f>
        <v>114269</v>
      </c>
      <c r="F30" s="98">
        <f>'Jan22'!F30+'Feb22'!F30+'Mar22'!F30+'Apr22'!F30+'May22'!F30+June22!F30+July22!F30+'Aug22'!F30+'Sep22'!F30+'Oct22'!F30+'Nov22'!F30+'Dec22'!F30</f>
        <v>0</v>
      </c>
      <c r="G30" s="98">
        <f>'Jan22'!G30+'Feb22'!G30+'Mar22'!G30+'Apr22'!G30+'May22'!G30+June22!G30+July22!G30+'Aug22'!G30+'Sep22'!G30+'Oct22'!G30+'Nov22'!G30+'Dec22'!G30</f>
        <v>0</v>
      </c>
      <c r="H30" s="98">
        <f>'Jan22'!H30+'Feb22'!H30+'Mar22'!H30+'Apr22'!H30+'May22'!H30+June22!H30+July22!H30+'Aug22'!H30+'Sep22'!H30+'Oct22'!H30+'Nov22'!H30+'Dec22'!H30</f>
        <v>297810</v>
      </c>
    </row>
    <row r="31" spans="1:8">
      <c r="A31" s="66" t="s">
        <v>46</v>
      </c>
      <c r="B31" s="126" t="s">
        <v>47</v>
      </c>
      <c r="C31" s="31">
        <v>52</v>
      </c>
      <c r="D31" s="98">
        <f>'Jan22'!D31+'Feb22'!D31+'Mar22'!D31+'Apr22'!D31+'May22'!D31+June22!D31+July22!D31+'Aug22'!D31+'Sep22'!D31+'Oct22'!D31+'Nov22'!D31+'Dec22'!D31</f>
        <v>0</v>
      </c>
      <c r="E31" s="98">
        <f>'Jan22'!E31+'Feb22'!E31+'Mar22'!E31+'Apr22'!E31+'May22'!E31+June22!E31+July22!E31+'Aug22'!E31+'Sep22'!E31+'Oct22'!E31+'Nov22'!E31+'Dec22'!E31</f>
        <v>0</v>
      </c>
      <c r="F31" s="98">
        <f>'Jan22'!F31+'Feb22'!F31+'Mar22'!F31+'Apr22'!F31+'May22'!F31+June22!F31+July22!F31+'Aug22'!F31+'Sep22'!F31+'Oct22'!F31+'Nov22'!F31+'Dec22'!F31</f>
        <v>0</v>
      </c>
      <c r="G31" s="98">
        <f>'Jan22'!G31+'Feb22'!G31+'Mar22'!G31+'Apr22'!G31+'May22'!G31+June22!G31+July22!G31+'Aug22'!G31+'Sep22'!G31+'Oct22'!G31+'Nov22'!G31+'Dec22'!G31</f>
        <v>0</v>
      </c>
      <c r="H31" s="98">
        <f>'Jan22'!H31+'Feb22'!H31+'Mar22'!H31+'Apr22'!H31+'May22'!H31+June22!H31+July22!H31+'Aug22'!H31+'Sep22'!H31+'Oct22'!H31+'Nov22'!H31+'Dec22'!H31</f>
        <v>0</v>
      </c>
    </row>
    <row r="32" spans="1:8">
      <c r="A32" s="5"/>
      <c r="B32" s="126" t="s">
        <v>48</v>
      </c>
      <c r="C32" s="31">
        <v>53</v>
      </c>
      <c r="D32" s="98">
        <f>'Jan22'!D32+'Feb22'!D32+'Mar22'!D32+'Apr22'!D32+'May22'!D32+June22!D32+July22!D32+'Aug22'!D32+'Sep22'!D32+'Oct22'!D32+'Nov22'!D32+'Dec22'!D32</f>
        <v>0</v>
      </c>
      <c r="E32" s="98">
        <f>'Jan22'!E32+'Feb22'!E32+'Mar22'!E32+'Apr22'!E32+'May22'!E32+June22!E32+July22!E32+'Aug22'!E32+'Sep22'!E32+'Oct22'!E32+'Nov22'!E32+'Dec22'!E32</f>
        <v>0</v>
      </c>
      <c r="F32" s="98">
        <f>'Jan22'!F32+'Feb22'!F32+'Mar22'!F32+'Apr22'!F32+'May22'!F32+June22!F32+July22!F32+'Aug22'!F32+'Sep22'!F32+'Oct22'!F32+'Nov22'!F32+'Dec22'!F32</f>
        <v>0</v>
      </c>
      <c r="G32" s="98">
        <f>'Jan22'!G32+'Feb22'!G32+'Mar22'!G32+'Apr22'!G32+'May22'!G32+June22!G32+July22!G32+'Aug22'!G32+'Sep22'!G32+'Oct22'!G32+'Nov22'!G32+'Dec22'!G32</f>
        <v>0</v>
      </c>
      <c r="H32" s="98">
        <f>'Jan22'!H32+'Feb22'!H32+'Mar22'!H32+'Apr22'!H32+'May22'!H32+June22!H32+July22!H32+'Aug22'!H32+'Sep22'!H32+'Oct22'!H32+'Nov22'!H32+'Dec22'!H32</f>
        <v>0</v>
      </c>
    </row>
    <row r="33" spans="1:8">
      <c r="A33" s="5"/>
      <c r="B33" s="126" t="s">
        <v>49</v>
      </c>
      <c r="C33" s="31">
        <v>54</v>
      </c>
      <c r="D33" s="98">
        <f>'Jan22'!D33+'Feb22'!D33+'Mar22'!D33+'Apr22'!D33+'May22'!D33+June22!D33+July22!D33+'Aug22'!D33+'Sep22'!D33+'Oct22'!D33+'Nov22'!D33+'Dec22'!D33</f>
        <v>0</v>
      </c>
      <c r="E33" s="98">
        <f>'Jan22'!E33+'Feb22'!E33+'Mar22'!E33+'Apr22'!E33+'May22'!E33+June22!E33+July22!E33+'Aug22'!E33+'Sep22'!E33+'Oct22'!E33+'Nov22'!E33+'Dec22'!E33</f>
        <v>0</v>
      </c>
      <c r="F33" s="98">
        <f>'Jan22'!F33+'Feb22'!F33+'Mar22'!F33+'Apr22'!F33+'May22'!F33+June22!F33+July22!F33+'Aug22'!F33+'Sep22'!F33+'Oct22'!F33+'Nov22'!F33+'Dec22'!F33</f>
        <v>0</v>
      </c>
      <c r="G33" s="98">
        <f>'Jan22'!G33+'Feb22'!G33+'Mar22'!G33+'Apr22'!G33+'May22'!G33+June22!G33+July22!G33+'Aug22'!G33+'Sep22'!G33+'Oct22'!G33+'Nov22'!G33+'Dec22'!G33</f>
        <v>0</v>
      </c>
      <c r="H33" s="98">
        <f>'Jan22'!H33+'Feb22'!H33+'Mar22'!H33+'Apr22'!H33+'May22'!H33+June22!H33+July22!H33+'Aug22'!H33+'Sep22'!H33+'Oct22'!H33+'Nov22'!H33+'Dec22'!H33</f>
        <v>0</v>
      </c>
    </row>
    <row r="34" spans="1:8">
      <c r="A34" s="5"/>
      <c r="B34" s="126" t="s">
        <v>50</v>
      </c>
      <c r="C34" s="31">
        <v>55</v>
      </c>
      <c r="D34" s="98">
        <f>'Jan22'!D34+'Feb22'!D34+'Mar22'!D34+'Apr22'!D34+'May22'!D34+June22!D34+July22!D34+'Aug22'!D34+'Sep22'!D34+'Oct22'!D34+'Nov22'!D34+'Dec22'!D34</f>
        <v>0</v>
      </c>
      <c r="E34" s="98">
        <f>'Jan22'!E34+'Feb22'!E34+'Mar22'!E34+'Apr22'!E34+'May22'!E34+June22!E34+July22!E34+'Aug22'!E34+'Sep22'!E34+'Oct22'!E34+'Nov22'!E34+'Dec22'!E34</f>
        <v>0</v>
      </c>
      <c r="F34" s="98">
        <f>'Jan22'!F34+'Feb22'!F34+'Mar22'!F34+'Apr22'!F34+'May22'!F34+June22!F34+July22!F34+'Aug22'!F34+'Sep22'!F34+'Oct22'!F34+'Nov22'!F34+'Dec22'!F34</f>
        <v>0</v>
      </c>
      <c r="G34" s="98">
        <f>'Jan22'!G34+'Feb22'!G34+'Mar22'!G34+'Apr22'!G34+'May22'!G34+June22!G34+July22!G34+'Aug22'!G34+'Sep22'!G34+'Oct22'!G34+'Nov22'!G34+'Dec22'!G34</f>
        <v>0</v>
      </c>
      <c r="H34" s="98">
        <f>'Jan22'!H34+'Feb22'!H34+'Mar22'!H34+'Apr22'!H34+'May22'!H34+June22!H34+July22!H34+'Aug22'!H34+'Sep22'!H34+'Oct22'!H34+'Nov22'!H34+'Dec22'!H34</f>
        <v>0</v>
      </c>
    </row>
    <row r="35" spans="1:8">
      <c r="A35" s="5"/>
      <c r="B35" s="126" t="s">
        <v>51</v>
      </c>
      <c r="C35" s="31">
        <v>56</v>
      </c>
      <c r="D35" s="98">
        <f>'Jan22'!D35+'Feb22'!D35+'Mar22'!D35+'Apr22'!D35+'May22'!D35+June22!D35+July22!D35+'Aug22'!D35+'Sep22'!D35+'Oct22'!D35+'Nov22'!D35+'Dec22'!D35</f>
        <v>805</v>
      </c>
      <c r="E35" s="98">
        <f>'Jan22'!E35+'Feb22'!E35+'Mar22'!E35+'Apr22'!E35+'May22'!E35+June22!E35+July22!E35+'Aug22'!E35+'Sep22'!E35+'Oct22'!E35+'Nov22'!E35+'Dec22'!E35</f>
        <v>34960</v>
      </c>
      <c r="F35" s="98">
        <f>'Jan22'!F35+'Feb22'!F35+'Mar22'!F35+'Apr22'!F35+'May22'!F35+June22!F35+July22!F35+'Aug22'!F35+'Sep22'!F35+'Oct22'!F35+'Nov22'!F35+'Dec22'!F35</f>
        <v>0</v>
      </c>
      <c r="G35" s="98">
        <f>'Jan22'!G35+'Feb22'!G35+'Mar22'!G35+'Apr22'!G35+'May22'!G35+June22!G35+July22!G35+'Aug22'!G35+'Sep22'!G35+'Oct22'!G35+'Nov22'!G35+'Dec22'!G35</f>
        <v>0</v>
      </c>
      <c r="H35" s="98">
        <f>'Jan22'!H35+'Feb22'!H35+'Mar22'!H35+'Apr22'!H35+'May22'!H35+June22!H35+July22!H35+'Aug22'!H35+'Sep22'!H35+'Oct22'!H35+'Nov22'!H35+'Dec22'!H35</f>
        <v>35765</v>
      </c>
    </row>
    <row r="36" spans="1:8">
      <c r="A36" s="5"/>
      <c r="B36" s="126" t="s">
        <v>52</v>
      </c>
      <c r="C36" s="31">
        <v>57</v>
      </c>
      <c r="D36" s="127">
        <f>'Jan22'!D36+'Feb22'!D36+'Mar22'!D36+'Apr22'!D36+'May22'!D36+June22!D36+July22!D36+'Aug22'!D36+'Sep22'!D36+'Oct22'!D36+'Nov22'!D36+'Dec22'!D36</f>
        <v>208537</v>
      </c>
      <c r="E36" s="36">
        <f>'Jan22'!E36+'Feb22'!E36+'Mar22'!E36+'Apr22'!E36+'May22'!E36+June22!E36+July22!E36+'Aug22'!E36+'Sep22'!E36+'Oct22'!E36+'Nov22'!E36+'Dec22'!E36</f>
        <v>339386</v>
      </c>
      <c r="F36" s="98">
        <f>'Jan22'!F36+'Feb22'!F36+'Mar22'!F36+'Apr22'!F36+'May22'!F36+June22!F36+July22!F36+'Aug22'!F36+'Sep22'!F36+'Oct22'!F36+'Nov22'!F36+'Dec22'!F36</f>
        <v>0</v>
      </c>
      <c r="G36" s="98">
        <f>'Jan22'!G36+'Feb22'!G36+'Mar22'!G36+'Apr22'!G36+'May22'!G36+June22!G36+July22!G36+'Aug22'!G36+'Sep22'!G36+'Oct22'!G36+'Nov22'!G36+'Dec22'!G36</f>
        <v>0</v>
      </c>
      <c r="H36" s="98">
        <f>'Jan22'!H36+'Feb22'!H36+'Mar22'!H36+'Apr22'!H36+'May22'!H36+June22!H36+July22!H36+'Aug22'!H36+'Sep22'!H36+'Oct22'!H36+'Nov22'!H36+'Dec22'!H36</f>
        <v>547923</v>
      </c>
    </row>
    <row r="37" spans="1:8">
      <c r="A37" s="5"/>
      <c r="B37" s="126" t="s">
        <v>40</v>
      </c>
      <c r="C37" s="31">
        <v>58</v>
      </c>
      <c r="D37" s="35"/>
      <c r="E37" s="36"/>
      <c r="F37" s="36"/>
      <c r="G37" s="36"/>
      <c r="H37" s="98"/>
    </row>
    <row r="38" spans="1:8">
      <c r="A38" s="5"/>
      <c r="B38" s="126" t="s">
        <v>41</v>
      </c>
      <c r="C38" s="31">
        <v>59</v>
      </c>
      <c r="D38" s="35"/>
      <c r="E38" s="36"/>
      <c r="F38" s="36"/>
      <c r="G38" s="36"/>
      <c r="H38" s="98"/>
    </row>
    <row r="39" spans="1:8">
      <c r="A39" s="5"/>
      <c r="B39" s="126" t="s">
        <v>53</v>
      </c>
      <c r="C39" s="31">
        <v>60</v>
      </c>
      <c r="D39" s="35"/>
      <c r="E39" s="36"/>
      <c r="F39" s="36"/>
      <c r="G39" s="36"/>
      <c r="H39" s="98"/>
    </row>
    <row r="40" spans="1:8">
      <c r="A40" s="5"/>
      <c r="B40" s="128" t="s">
        <v>54</v>
      </c>
      <c r="C40" s="31">
        <v>61</v>
      </c>
      <c r="D40" s="35"/>
      <c r="E40" s="36"/>
      <c r="F40" s="36"/>
      <c r="G40" s="36"/>
      <c r="H40" s="98"/>
    </row>
    <row r="41" spans="1:8">
      <c r="A41" s="5"/>
      <c r="B41" s="128" t="s">
        <v>55</v>
      </c>
      <c r="C41" s="31">
        <v>62</v>
      </c>
      <c r="D41" s="35"/>
      <c r="E41" s="36"/>
      <c r="F41" s="36"/>
      <c r="G41" s="36"/>
      <c r="H41" s="98"/>
    </row>
    <row r="42" spans="1:8">
      <c r="A42" s="5"/>
      <c r="B42" s="128" t="s">
        <v>56</v>
      </c>
      <c r="C42" s="31">
        <v>63</v>
      </c>
      <c r="D42" s="35"/>
      <c r="E42" s="36"/>
      <c r="F42" s="36"/>
      <c r="G42" s="36"/>
      <c r="H42" s="98"/>
    </row>
    <row r="43" spans="1:8">
      <c r="A43" s="5"/>
      <c r="B43" s="128" t="s">
        <v>57</v>
      </c>
      <c r="C43" s="31">
        <v>64</v>
      </c>
      <c r="D43" s="35"/>
      <c r="E43" s="36"/>
      <c r="F43" s="36"/>
      <c r="G43" s="36"/>
      <c r="H43" s="98"/>
    </row>
    <row r="44" spans="1:8">
      <c r="A44" s="5"/>
      <c r="B44" s="128" t="s">
        <v>58</v>
      </c>
      <c r="C44" s="31">
        <v>65</v>
      </c>
      <c r="D44" s="35"/>
      <c r="E44" s="36"/>
      <c r="F44" s="36"/>
      <c r="G44" s="36"/>
      <c r="H44" s="98"/>
    </row>
    <row r="45" spans="1:8">
      <c r="A45" s="5"/>
      <c r="B45" s="128" t="s">
        <v>59</v>
      </c>
      <c r="C45" s="31">
        <v>66</v>
      </c>
      <c r="D45" s="35"/>
      <c r="E45" s="36"/>
      <c r="F45" s="36"/>
      <c r="G45" s="36"/>
      <c r="H45" s="98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8"/>
    </row>
    <row r="47" spans="1:8">
      <c r="A47" s="55"/>
      <c r="B47" s="45" t="s">
        <v>124</v>
      </c>
      <c r="C47" s="48">
        <v>70</v>
      </c>
      <c r="D47" s="129">
        <f>'Jan22'!D47+'Feb22'!D47+'Mar22'!D47+'Apr22'!D47+'May22'!D47+June22!D47+July22!D47+'Aug22'!D47+'Sep22'!D47+'Oct22'!D47+'Nov22'!D47+'Dec22'!D47</f>
        <v>392883</v>
      </c>
      <c r="E47" s="129">
        <f>'Jan22'!E47+'Feb22'!E47+'Mar22'!E47+'Apr22'!E47+'May22'!E47+June22!E47+July22!E47+'Aug22'!E47+'Sep22'!E47+'Oct22'!E47+'Nov22'!E47+'Dec22'!E47</f>
        <v>488615</v>
      </c>
      <c r="F47" s="129">
        <f>'Jan22'!F47+'Feb22'!F47+'Mar22'!F47+'Apr22'!F47+'May22'!F47+June22!F47+July22!F47+'Aug22'!F47+'Sep22'!F47+'Oct22'!F47+'Nov22'!F47+'Dec22'!F47</f>
        <v>0</v>
      </c>
      <c r="G47" s="129">
        <f>'Jan22'!G47+'Feb22'!G47+'Mar22'!G47+'Apr22'!G47+'May22'!G47+June22!G47+July22!G47+'Aug22'!G47+'Sep22'!G47+'Oct22'!G47+'Nov22'!G47+'Dec22'!G47</f>
        <v>0</v>
      </c>
      <c r="H47" s="129">
        <f>'Jan22'!H47+'Feb22'!H47+'Mar22'!H47+'Apr22'!H47+'May22'!H47+June22!H47+July22!H47+'Aug22'!H47+'Sep22'!H47+'Oct22'!H47+'Nov22'!H47+'Dec22'!H47</f>
        <v>881498</v>
      </c>
    </row>
    <row r="48" spans="1:8">
      <c r="A48" s="5" t="s">
        <v>61</v>
      </c>
      <c r="B48" s="45" t="s">
        <v>62</v>
      </c>
      <c r="C48" s="48"/>
      <c r="D48" s="129">
        <f>'Jan22'!D48+'Feb22'!D48+'Mar22'!D48+'Apr22'!D48+'May22'!D48+June22!D48+July22!D48+'Aug22'!D48+'Sep22'!D48+'Oct22'!D48+'Nov22'!D48+'Dec22'!D48</f>
        <v>109415655.74666667</v>
      </c>
      <c r="E48" s="129">
        <f>'Jan22'!E48+'Feb22'!E48+'Mar22'!E48+'Apr22'!E48+'May22'!E48+June22!E48+July22!E48+'Aug22'!E48+'Sep22'!E48+'Oct22'!E48+'Nov22'!E48+'Dec22'!E48</f>
        <v>1092594194</v>
      </c>
      <c r="F48" s="129">
        <f>'Jan22'!F48+'Feb22'!F48+'Mar22'!F48+'Apr22'!F48+'May22'!F48+June22!F48+July22!F48+'Aug22'!F48+'Sep22'!F48+'Oct22'!F48+'Nov22'!F48+'Dec22'!F48</f>
        <v>505987353.8461538</v>
      </c>
      <c r="G48" s="129">
        <f>'Jan22'!G48+'Feb22'!G48+'Mar22'!G48+'Apr22'!G48+'May22'!G48+June22!G48+July22!G48+'Aug22'!G48+'Sep22'!G48+'Oct22'!G48+'Nov22'!G48+'Dec22'!G48</f>
        <v>11226560.869565219</v>
      </c>
      <c r="H48" s="129">
        <f>'Jan22'!H48+'Feb22'!H48+'Mar22'!H48+'Apr22'!H48+'May22'!H48+June22!H48+July22!H48+'Aug22'!H48+'Sep22'!H48+'Oct22'!H48+'Nov22'!H48+'Dec22'!H48</f>
        <v>1719223764.4623857</v>
      </c>
    </row>
    <row r="49" spans="1:8">
      <c r="A49" s="66" t="s">
        <v>28</v>
      </c>
      <c r="B49" s="131"/>
      <c r="C49" s="132"/>
      <c r="D49" s="125"/>
      <c r="E49" s="120"/>
      <c r="F49" s="133"/>
      <c r="G49" s="120"/>
      <c r="H49" s="123"/>
    </row>
    <row r="50" spans="1:8">
      <c r="A50" s="66" t="s">
        <v>63</v>
      </c>
      <c r="B50" s="10" t="s">
        <v>142</v>
      </c>
      <c r="C50" s="134"/>
      <c r="D50" s="35"/>
      <c r="E50" s="36"/>
      <c r="F50" s="35">
        <f>F18</f>
        <v>30538123.076923076</v>
      </c>
      <c r="G50" s="36"/>
      <c r="H50" s="98"/>
    </row>
    <row r="51" spans="1:8">
      <c r="A51" s="72"/>
      <c r="B51" s="10" t="s">
        <v>143</v>
      </c>
      <c r="C51" s="134"/>
      <c r="D51" s="35"/>
      <c r="E51" s="36"/>
      <c r="F51" s="35">
        <v>0</v>
      </c>
      <c r="G51" s="36"/>
      <c r="H51" s="98"/>
    </row>
    <row r="52" spans="1:8">
      <c r="A52" s="72"/>
      <c r="B52" s="5" t="s">
        <v>144</v>
      </c>
      <c r="C52" s="134"/>
      <c r="D52" s="133"/>
      <c r="E52" s="120"/>
      <c r="F52" s="133">
        <f>F50-F51</f>
        <v>30538123.076923076</v>
      </c>
      <c r="G52" s="120"/>
      <c r="H52" s="123"/>
    </row>
  </sheetData>
  <mergeCells count="1">
    <mergeCell ref="F11:G11"/>
  </mergeCells>
  <pageMargins left="0.7" right="0.7" top="0.5" bottom="0.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Jan22</vt:lpstr>
      <vt:lpstr>Feb22</vt:lpstr>
      <vt:lpstr>Mar22</vt:lpstr>
      <vt:lpstr>Apr22</vt:lpstr>
      <vt:lpstr>May22</vt:lpstr>
      <vt:lpstr>June22</vt:lpstr>
      <vt:lpstr>July22</vt:lpstr>
      <vt:lpstr>Aug22</vt:lpstr>
      <vt:lpstr>Sep22</vt:lpstr>
      <vt:lpstr>Oct22</vt:lpstr>
      <vt:lpstr>Nov22</vt:lpstr>
      <vt:lpstr>Dec22</vt:lpstr>
      <vt:lpstr>551m2022</vt:lpstr>
      <vt:lpstr>'Mar22'!Print_Area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2023-03-22T21:16:34Z</cp:lastPrinted>
  <dcterms:created xsi:type="dcterms:W3CDTF">2017-03-16T18:17:32Z</dcterms:created>
  <dcterms:modified xsi:type="dcterms:W3CDTF">2026-09-18T20:29:51Z</dcterms:modified>
</cp:coreProperties>
</file>