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\\pandrfs\Policy and Research\KEGAN\Reporting Duties\FHWA report duties\6 FHWA551M_motor_fuel\"/>
    </mc:Choice>
  </mc:AlternateContent>
  <xr:revisionPtr revIDLastSave="0" documentId="13_ncr:1_{C29F53C5-8BCE-46F0-8EDF-853160FC482A}" xr6:coauthVersionLast="47" xr6:coauthVersionMax="47" xr10:uidLastSave="{00000000-0000-0000-0000-000000000000}"/>
  <bookViews>
    <workbookView xWindow="4170" yWindow="645" windowWidth="23325" windowHeight="13530" firstSheet="2" activeTab="11" xr2:uid="{00000000-000D-0000-FFFF-FFFF00000000}"/>
  </bookViews>
  <sheets>
    <sheet name="Jan21" sheetId="1" r:id="rId1"/>
    <sheet name="Feb21" sheetId="2" r:id="rId2"/>
    <sheet name="Mar21" sheetId="3" r:id="rId3"/>
    <sheet name="Apr21" sheetId="4" r:id="rId4"/>
    <sheet name="May21" sheetId="5" r:id="rId5"/>
    <sheet name="June21" sheetId="6" r:id="rId6"/>
    <sheet name="Jul21" sheetId="7" r:id="rId7"/>
    <sheet name="Aug21" sheetId="8" r:id="rId8"/>
    <sheet name="Sep21" sheetId="9" r:id="rId9"/>
    <sheet name="Oct21" sheetId="10" r:id="rId10"/>
    <sheet name="Nov21" sheetId="11" r:id="rId11"/>
    <sheet name="Dec21" sheetId="12" r:id="rId12"/>
    <sheet name="551m2021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5" i="12" l="1"/>
  <c r="F18" i="12" s="1"/>
  <c r="G14" i="11" l="1"/>
  <c r="F14" i="11"/>
  <c r="E14" i="11"/>
  <c r="D14" i="11"/>
  <c r="F85" i="3"/>
  <c r="F85" i="1"/>
  <c r="F85" i="6"/>
  <c r="F85" i="7"/>
  <c r="F85" i="8"/>
  <c r="F85" i="10"/>
  <c r="F18" i="11"/>
  <c r="F18" i="9" l="1"/>
  <c r="D28" i="9"/>
  <c r="F85" i="9"/>
  <c r="D47" i="8" l="1"/>
  <c r="E29" i="7" l="1"/>
  <c r="G14" i="7"/>
  <c r="F14" i="7"/>
  <c r="F14" i="6" l="1"/>
  <c r="D28" i="6"/>
  <c r="F18" i="6" l="1"/>
  <c r="F29" i="6" s="1"/>
  <c r="E28" i="6"/>
  <c r="D28" i="5"/>
  <c r="D14" i="5"/>
  <c r="D29" i="5" l="1"/>
  <c r="D28" i="4"/>
  <c r="E28" i="4" l="1"/>
  <c r="D28" i="3" l="1"/>
  <c r="D29" i="3" s="1"/>
  <c r="F18" i="3"/>
  <c r="D47" i="3"/>
  <c r="E47" i="3" l="1"/>
  <c r="F14" i="2"/>
  <c r="D28" i="2" l="1"/>
  <c r="D28" i="1"/>
  <c r="F85" i="2" l="1"/>
  <c r="E14" i="1" l="1"/>
  <c r="D14" i="12" l="1"/>
  <c r="G14" i="12"/>
  <c r="F14" i="12"/>
  <c r="D28" i="7" l="1"/>
  <c r="D35" i="13" l="1"/>
  <c r="G36" i="13"/>
  <c r="F36" i="13"/>
  <c r="E36" i="13"/>
  <c r="D36" i="13"/>
  <c r="G35" i="13"/>
  <c r="F35" i="13"/>
  <c r="E35" i="13"/>
  <c r="G34" i="13"/>
  <c r="F34" i="13"/>
  <c r="E34" i="13"/>
  <c r="D34" i="13"/>
  <c r="G33" i="13"/>
  <c r="F33" i="13"/>
  <c r="E33" i="13"/>
  <c r="D33" i="13"/>
  <c r="G32" i="13"/>
  <c r="F32" i="13"/>
  <c r="E32" i="13"/>
  <c r="D32" i="13"/>
  <c r="G31" i="13"/>
  <c r="F31" i="13"/>
  <c r="E31" i="13"/>
  <c r="D31" i="13"/>
  <c r="G30" i="13"/>
  <c r="F30" i="13"/>
  <c r="E30" i="13"/>
  <c r="D30" i="13"/>
  <c r="G24" i="13"/>
  <c r="F24" i="13"/>
  <c r="E24" i="13"/>
  <c r="D24" i="13"/>
  <c r="G23" i="13"/>
  <c r="F23" i="13"/>
  <c r="E23" i="13"/>
  <c r="D23" i="13"/>
  <c r="G22" i="13"/>
  <c r="F22" i="13"/>
  <c r="E22" i="13"/>
  <c r="D22" i="13"/>
  <c r="G21" i="13"/>
  <c r="F21" i="13"/>
  <c r="E21" i="13"/>
  <c r="D21" i="13"/>
  <c r="G20" i="13"/>
  <c r="F20" i="13"/>
  <c r="E20" i="13"/>
  <c r="D20" i="13"/>
  <c r="G19" i="13"/>
  <c r="F19" i="13"/>
  <c r="E19" i="13"/>
  <c r="D19" i="13"/>
  <c r="H18" i="13"/>
  <c r="G18" i="13"/>
  <c r="E18" i="13"/>
  <c r="D18" i="13"/>
  <c r="H17" i="13"/>
  <c r="G17" i="13"/>
  <c r="F17" i="13"/>
  <c r="E17" i="13"/>
  <c r="D17" i="13"/>
  <c r="H16" i="13"/>
  <c r="G16" i="13"/>
  <c r="F16" i="13"/>
  <c r="E16" i="13"/>
  <c r="D16" i="13"/>
  <c r="H15" i="13"/>
  <c r="G15" i="13"/>
  <c r="F15" i="13"/>
  <c r="E15" i="13"/>
  <c r="D15" i="13"/>
  <c r="H70" i="6" l="1"/>
  <c r="F85" i="5" l="1"/>
  <c r="D14" i="3" l="1"/>
  <c r="D48" i="3" l="1"/>
  <c r="D57" i="3" s="1"/>
  <c r="F18" i="1" l="1"/>
  <c r="B87" i="12" l="1"/>
  <c r="H72" i="12"/>
  <c r="H71" i="12"/>
  <c r="H70" i="12"/>
  <c r="H69" i="12"/>
  <c r="H68" i="12"/>
  <c r="H67" i="12"/>
  <c r="G47" i="12"/>
  <c r="F47" i="12"/>
  <c r="E47" i="12"/>
  <c r="D47" i="12"/>
  <c r="H39" i="12"/>
  <c r="H38" i="12"/>
  <c r="H37" i="12"/>
  <c r="H36" i="12"/>
  <c r="H35" i="12"/>
  <c r="H34" i="12"/>
  <c r="H33" i="12"/>
  <c r="H32" i="12"/>
  <c r="H31" i="12"/>
  <c r="H30" i="12"/>
  <c r="G28" i="12"/>
  <c r="F28" i="12"/>
  <c r="E28" i="12"/>
  <c r="D28" i="12"/>
  <c r="H27" i="12"/>
  <c r="H26" i="12"/>
  <c r="H25" i="12"/>
  <c r="H24" i="12"/>
  <c r="H23" i="12"/>
  <c r="H22" i="12"/>
  <c r="H21" i="12"/>
  <c r="H20" i="12"/>
  <c r="H19" i="12"/>
  <c r="G91" i="12"/>
  <c r="E14" i="12"/>
  <c r="E84" i="12" s="1"/>
  <c r="D29" i="12" l="1"/>
  <c r="D48" i="12" s="1"/>
  <c r="D57" i="12" s="1"/>
  <c r="E29" i="12"/>
  <c r="E48" i="12" s="1"/>
  <c r="E57" i="12" s="1"/>
  <c r="H47" i="12"/>
  <c r="F29" i="12"/>
  <c r="H28" i="12"/>
  <c r="F91" i="12"/>
  <c r="H91" i="12" s="1"/>
  <c r="E87" i="12"/>
  <c r="G29" i="12"/>
  <c r="G48" i="12" s="1"/>
  <c r="G57" i="12" s="1"/>
  <c r="H14" i="12"/>
  <c r="D28" i="11"/>
  <c r="B87" i="11"/>
  <c r="H72" i="11"/>
  <c r="H71" i="11"/>
  <c r="H70" i="11"/>
  <c r="H69" i="11"/>
  <c r="H68" i="11"/>
  <c r="H67" i="11"/>
  <c r="G47" i="11"/>
  <c r="F47" i="11"/>
  <c r="E47" i="11"/>
  <c r="D47" i="11"/>
  <c r="H39" i="11"/>
  <c r="H38" i="11"/>
  <c r="H37" i="11"/>
  <c r="H36" i="11"/>
  <c r="H35" i="11"/>
  <c r="H34" i="11"/>
  <c r="H33" i="11"/>
  <c r="H32" i="11"/>
  <c r="H31" i="11"/>
  <c r="H30" i="11"/>
  <c r="G28" i="11"/>
  <c r="F28" i="11"/>
  <c r="E28" i="11"/>
  <c r="H27" i="11"/>
  <c r="H26" i="11"/>
  <c r="H25" i="11"/>
  <c r="H24" i="11"/>
  <c r="H23" i="11"/>
  <c r="H22" i="11"/>
  <c r="H21" i="11"/>
  <c r="H20" i="11"/>
  <c r="H19" i="11"/>
  <c r="G91" i="11"/>
  <c r="F91" i="11"/>
  <c r="F48" i="12" l="1"/>
  <c r="F57" i="12" s="1"/>
  <c r="F84" i="12"/>
  <c r="F87" i="12" s="1"/>
  <c r="H29" i="12"/>
  <c r="H91" i="11"/>
  <c r="E84" i="11"/>
  <c r="E87" i="11" s="1"/>
  <c r="E29" i="11"/>
  <c r="E48" i="11" s="1"/>
  <c r="E57" i="11" s="1"/>
  <c r="H47" i="11"/>
  <c r="H28" i="11"/>
  <c r="H14" i="11"/>
  <c r="D29" i="11"/>
  <c r="D48" i="11" s="1"/>
  <c r="G29" i="11"/>
  <c r="G48" i="11" s="1"/>
  <c r="G57" i="11" s="1"/>
  <c r="F29" i="11"/>
  <c r="B87" i="10"/>
  <c r="H72" i="10"/>
  <c r="H71" i="10"/>
  <c r="H70" i="10"/>
  <c r="H69" i="10"/>
  <c r="H68" i="10"/>
  <c r="H67" i="10"/>
  <c r="G47" i="10"/>
  <c r="F47" i="10"/>
  <c r="E47" i="10"/>
  <c r="D47" i="10"/>
  <c r="H39" i="10"/>
  <c r="H38" i="10"/>
  <c r="H37" i="10"/>
  <c r="H36" i="10"/>
  <c r="H35" i="10"/>
  <c r="H34" i="10"/>
  <c r="H33" i="10"/>
  <c r="H32" i="10"/>
  <c r="H31" i="10"/>
  <c r="H30" i="10"/>
  <c r="G28" i="10"/>
  <c r="F28" i="10"/>
  <c r="E28" i="10"/>
  <c r="D28" i="10"/>
  <c r="H27" i="10"/>
  <c r="H26" i="10"/>
  <c r="H25" i="10"/>
  <c r="H24" i="10"/>
  <c r="H23" i="10"/>
  <c r="H22" i="10"/>
  <c r="H21" i="10"/>
  <c r="H20" i="10"/>
  <c r="H19" i="10"/>
  <c r="F18" i="10"/>
  <c r="G14" i="10"/>
  <c r="G91" i="10" s="1"/>
  <c r="F14" i="10"/>
  <c r="F91" i="10" s="1"/>
  <c r="E14" i="10"/>
  <c r="D14" i="10"/>
  <c r="H48" i="12" l="1"/>
  <c r="H57" i="12" s="1"/>
  <c r="H91" i="10"/>
  <c r="H47" i="10"/>
  <c r="H29" i="11"/>
  <c r="F84" i="11"/>
  <c r="F87" i="11" s="1"/>
  <c r="F48" i="11"/>
  <c r="F57" i="11" s="1"/>
  <c r="D57" i="11"/>
  <c r="H28" i="10"/>
  <c r="D29" i="10"/>
  <c r="D48" i="10" s="1"/>
  <c r="D57" i="10" s="1"/>
  <c r="E84" i="10"/>
  <c r="E87" i="10" s="1"/>
  <c r="E29" i="10"/>
  <c r="E48" i="10" s="1"/>
  <c r="E57" i="10" s="1"/>
  <c r="F29" i="10"/>
  <c r="F48" i="10" s="1"/>
  <c r="F57" i="10" s="1"/>
  <c r="G29" i="10"/>
  <c r="G48" i="10" s="1"/>
  <c r="G57" i="10" s="1"/>
  <c r="H14" i="10"/>
  <c r="H48" i="11" l="1"/>
  <c r="H57" i="11" s="1"/>
  <c r="H29" i="10"/>
  <c r="F84" i="10"/>
  <c r="F87" i="10" s="1"/>
  <c r="H48" i="10"/>
  <c r="H57" i="10" s="1"/>
  <c r="B87" i="9"/>
  <c r="H72" i="9"/>
  <c r="H71" i="9"/>
  <c r="H69" i="9"/>
  <c r="H68" i="9"/>
  <c r="H67" i="9"/>
  <c r="G47" i="9"/>
  <c r="F47" i="9"/>
  <c r="E47" i="9"/>
  <c r="D47" i="9"/>
  <c r="H39" i="9"/>
  <c r="H38" i="9"/>
  <c r="H37" i="9"/>
  <c r="H36" i="9"/>
  <c r="H35" i="9"/>
  <c r="H34" i="9"/>
  <c r="H33" i="9"/>
  <c r="H32" i="9"/>
  <c r="H31" i="9"/>
  <c r="H30" i="9"/>
  <c r="G28" i="9"/>
  <c r="F28" i="9"/>
  <c r="E28" i="9"/>
  <c r="H27" i="9"/>
  <c r="H26" i="9"/>
  <c r="H25" i="9"/>
  <c r="H24" i="9"/>
  <c r="H23" i="9"/>
  <c r="H22" i="9"/>
  <c r="H21" i="9"/>
  <c r="H20" i="9"/>
  <c r="H19" i="9"/>
  <c r="G14" i="9"/>
  <c r="G91" i="9" s="1"/>
  <c r="F14" i="9"/>
  <c r="F91" i="9" s="1"/>
  <c r="E14" i="9"/>
  <c r="D14" i="9"/>
  <c r="E84" i="9" l="1"/>
  <c r="E87" i="9" s="1"/>
  <c r="E29" i="9"/>
  <c r="E48" i="9" s="1"/>
  <c r="E57" i="9" s="1"/>
  <c r="H91" i="9"/>
  <c r="H47" i="9"/>
  <c r="H28" i="9"/>
  <c r="H14" i="9"/>
  <c r="D29" i="9"/>
  <c r="D48" i="9" s="1"/>
  <c r="F29" i="9"/>
  <c r="F48" i="9" s="1"/>
  <c r="F57" i="9" s="1"/>
  <c r="G29" i="9"/>
  <c r="G48" i="9" s="1"/>
  <c r="G57" i="9" s="1"/>
  <c r="B87" i="8"/>
  <c r="H72" i="8"/>
  <c r="H71" i="8"/>
  <c r="H70" i="8"/>
  <c r="H69" i="8"/>
  <c r="H68" i="8"/>
  <c r="H67" i="8"/>
  <c r="G47" i="8"/>
  <c r="F47" i="8"/>
  <c r="E47" i="8"/>
  <c r="H39" i="8"/>
  <c r="H38" i="8"/>
  <c r="H37" i="8"/>
  <c r="H36" i="8"/>
  <c r="H35" i="8"/>
  <c r="H34" i="8"/>
  <c r="H33" i="8"/>
  <c r="H32" i="8"/>
  <c r="H31" i="8"/>
  <c r="H30" i="8"/>
  <c r="G28" i="8"/>
  <c r="F28" i="8"/>
  <c r="E28" i="8"/>
  <c r="D28" i="8"/>
  <c r="H27" i="8"/>
  <c r="H26" i="8"/>
  <c r="H25" i="8"/>
  <c r="H24" i="8"/>
  <c r="H23" i="8"/>
  <c r="H22" i="8"/>
  <c r="H21" i="8"/>
  <c r="H20" i="8"/>
  <c r="H19" i="8"/>
  <c r="F18" i="8"/>
  <c r="G14" i="8"/>
  <c r="G91" i="8" s="1"/>
  <c r="F14" i="8"/>
  <c r="F91" i="8" s="1"/>
  <c r="E14" i="8"/>
  <c r="D14" i="8"/>
  <c r="E29" i="8" l="1"/>
  <c r="E48" i="8" s="1"/>
  <c r="E57" i="8" s="1"/>
  <c r="H91" i="8"/>
  <c r="H29" i="9"/>
  <c r="D57" i="9"/>
  <c r="H48" i="9"/>
  <c r="H57" i="9" s="1"/>
  <c r="F84" i="9"/>
  <c r="F87" i="9" s="1"/>
  <c r="D29" i="8"/>
  <c r="D48" i="8" s="1"/>
  <c r="D57" i="8" s="1"/>
  <c r="H28" i="8"/>
  <c r="H47" i="8"/>
  <c r="G29" i="8"/>
  <c r="G48" i="8" s="1"/>
  <c r="G57" i="8" s="1"/>
  <c r="E84" i="8"/>
  <c r="E87" i="8" s="1"/>
  <c r="F29" i="8"/>
  <c r="H14" i="8"/>
  <c r="H29" i="8" l="1"/>
  <c r="F48" i="8"/>
  <c r="F84" i="8"/>
  <c r="F87" i="8" s="1"/>
  <c r="D14" i="7"/>
  <c r="F57" i="8" l="1"/>
  <c r="H48" i="8"/>
  <c r="H57" i="8" s="1"/>
  <c r="B87" i="7"/>
  <c r="H72" i="7"/>
  <c r="H71" i="7"/>
  <c r="H70" i="7"/>
  <c r="H69" i="7"/>
  <c r="H68" i="7"/>
  <c r="H67" i="7"/>
  <c r="G47" i="7"/>
  <c r="F47" i="7"/>
  <c r="E47" i="7"/>
  <c r="D47" i="7"/>
  <c r="H39" i="7"/>
  <c r="H38" i="7"/>
  <c r="H37" i="7"/>
  <c r="H36" i="7"/>
  <c r="H35" i="7"/>
  <c r="H34" i="7"/>
  <c r="H33" i="7"/>
  <c r="H32" i="7"/>
  <c r="H31" i="7"/>
  <c r="H30" i="7"/>
  <c r="G28" i="7"/>
  <c r="F28" i="7"/>
  <c r="E28" i="7"/>
  <c r="H27" i="7"/>
  <c r="H26" i="7"/>
  <c r="H25" i="7"/>
  <c r="H24" i="7"/>
  <c r="H23" i="7"/>
  <c r="H22" i="7"/>
  <c r="H21" i="7"/>
  <c r="H20" i="7"/>
  <c r="H19" i="7"/>
  <c r="F18" i="7"/>
  <c r="G91" i="7"/>
  <c r="F91" i="7"/>
  <c r="E14" i="7"/>
  <c r="E84" i="7" s="1"/>
  <c r="H47" i="7" l="1"/>
  <c r="E48" i="7"/>
  <c r="E57" i="7" s="1"/>
  <c r="H28" i="7"/>
  <c r="D29" i="7"/>
  <c r="D48" i="7" s="1"/>
  <c r="D57" i="7" s="1"/>
  <c r="H91" i="7"/>
  <c r="H14" i="7"/>
  <c r="E87" i="7"/>
  <c r="F29" i="7"/>
  <c r="F48" i="7" s="1"/>
  <c r="F57" i="7" s="1"/>
  <c r="G29" i="7"/>
  <c r="G48" i="7" s="1"/>
  <c r="G57" i="7" s="1"/>
  <c r="H29" i="7" l="1"/>
  <c r="F84" i="7"/>
  <c r="F87" i="7" s="1"/>
  <c r="H48" i="7"/>
  <c r="H57" i="7" s="1"/>
  <c r="B87" i="6"/>
  <c r="H72" i="6"/>
  <c r="H71" i="6"/>
  <c r="H69" i="6"/>
  <c r="H68" i="6"/>
  <c r="H67" i="6"/>
  <c r="G47" i="6"/>
  <c r="F47" i="6"/>
  <c r="E47" i="6"/>
  <c r="D47" i="6"/>
  <c r="H39" i="6"/>
  <c r="H38" i="6"/>
  <c r="H37" i="6"/>
  <c r="H36" i="6"/>
  <c r="H35" i="6"/>
  <c r="H34" i="6"/>
  <c r="H33" i="6"/>
  <c r="H32" i="6"/>
  <c r="H31" i="6"/>
  <c r="H30" i="6"/>
  <c r="G28" i="6"/>
  <c r="F28" i="6"/>
  <c r="H27" i="6"/>
  <c r="H26" i="6"/>
  <c r="H25" i="6"/>
  <c r="H24" i="6"/>
  <c r="H23" i="6"/>
  <c r="H22" i="6"/>
  <c r="H21" i="6"/>
  <c r="H20" i="6"/>
  <c r="H19" i="6"/>
  <c r="G14" i="6"/>
  <c r="E14" i="6"/>
  <c r="D14" i="6"/>
  <c r="D29" i="6" s="1"/>
  <c r="G29" i="6" l="1"/>
  <c r="G48" i="6" s="1"/>
  <c r="G57" i="6" s="1"/>
  <c r="F48" i="6"/>
  <c r="F57" i="6" s="1"/>
  <c r="H47" i="6"/>
  <c r="E29" i="6"/>
  <c r="E48" i="6" s="1"/>
  <c r="E57" i="6" s="1"/>
  <c r="H28" i="6"/>
  <c r="E84" i="6"/>
  <c r="E87" i="6" s="1"/>
  <c r="F91" i="6"/>
  <c r="G91" i="6"/>
  <c r="H14" i="6"/>
  <c r="D48" i="6"/>
  <c r="F84" i="6" l="1"/>
  <c r="F87" i="6" s="1"/>
  <c r="H29" i="6"/>
  <c r="H91" i="6"/>
  <c r="D57" i="6"/>
  <c r="H48" i="6"/>
  <c r="H57" i="6" s="1"/>
  <c r="B87" i="5"/>
  <c r="F18" i="5"/>
  <c r="H72" i="5"/>
  <c r="H71" i="5"/>
  <c r="H70" i="5"/>
  <c r="H69" i="5"/>
  <c r="H68" i="5"/>
  <c r="H67" i="5"/>
  <c r="G47" i="5"/>
  <c r="F47" i="5"/>
  <c r="E47" i="5"/>
  <c r="D47" i="5"/>
  <c r="H39" i="5"/>
  <c r="H38" i="5"/>
  <c r="H37" i="5"/>
  <c r="H36" i="5"/>
  <c r="H35" i="5"/>
  <c r="H34" i="5"/>
  <c r="H33" i="5"/>
  <c r="H32" i="5"/>
  <c r="H31" i="5"/>
  <c r="H30" i="5"/>
  <c r="G28" i="5"/>
  <c r="F28" i="5"/>
  <c r="E28" i="5"/>
  <c r="H27" i="5"/>
  <c r="H26" i="5"/>
  <c r="H25" i="5"/>
  <c r="H24" i="5"/>
  <c r="H23" i="5"/>
  <c r="H22" i="5"/>
  <c r="H21" i="5"/>
  <c r="H20" i="5"/>
  <c r="H19" i="5"/>
  <c r="G14" i="5"/>
  <c r="F14" i="5"/>
  <c r="F91" i="5" s="1"/>
  <c r="E14" i="5"/>
  <c r="E29" i="5" s="1"/>
  <c r="G29" i="5" l="1"/>
  <c r="G48" i="5" s="1"/>
  <c r="G57" i="5" s="1"/>
  <c r="E48" i="5"/>
  <c r="E57" i="5" s="1"/>
  <c r="F29" i="5"/>
  <c r="H47" i="5"/>
  <c r="E87" i="5"/>
  <c r="H28" i="5"/>
  <c r="H14" i="5"/>
  <c r="D48" i="5"/>
  <c r="G91" i="5"/>
  <c r="H91" i="5" s="1"/>
  <c r="F84" i="5" l="1"/>
  <c r="F87" i="5" s="1"/>
  <c r="F48" i="5"/>
  <c r="F57" i="5" s="1"/>
  <c r="H29" i="5"/>
  <c r="D57" i="5"/>
  <c r="F85" i="4"/>
  <c r="F18" i="4" s="1"/>
  <c r="B87" i="4"/>
  <c r="H72" i="4"/>
  <c r="H71" i="4"/>
  <c r="H70" i="4"/>
  <c r="H69" i="4"/>
  <c r="H68" i="4"/>
  <c r="H67" i="4"/>
  <c r="G47" i="4"/>
  <c r="F47" i="4"/>
  <c r="E47" i="4"/>
  <c r="D47" i="4"/>
  <c r="H39" i="4"/>
  <c r="H38" i="4"/>
  <c r="H37" i="4"/>
  <c r="H36" i="4"/>
  <c r="H35" i="4"/>
  <c r="H34" i="4"/>
  <c r="H33" i="4"/>
  <c r="H32" i="4"/>
  <c r="H31" i="4"/>
  <c r="H30" i="4"/>
  <c r="G28" i="4"/>
  <c r="F28" i="4"/>
  <c r="H27" i="4"/>
  <c r="H26" i="4"/>
  <c r="H25" i="4"/>
  <c r="H24" i="4"/>
  <c r="H23" i="4"/>
  <c r="H22" i="4"/>
  <c r="H21" i="4"/>
  <c r="H20" i="4"/>
  <c r="H19" i="4"/>
  <c r="G14" i="4"/>
  <c r="G91" i="4" s="1"/>
  <c r="F14" i="4"/>
  <c r="E14" i="4"/>
  <c r="E29" i="4" s="1"/>
  <c r="D14" i="4"/>
  <c r="D29" i="4" l="1"/>
  <c r="H14" i="4"/>
  <c r="H48" i="5"/>
  <c r="H57" i="5" s="1"/>
  <c r="H47" i="4"/>
  <c r="F29" i="4"/>
  <c r="F48" i="4" s="1"/>
  <c r="F57" i="4" s="1"/>
  <c r="E48" i="4"/>
  <c r="E57" i="4" s="1"/>
  <c r="H28" i="4"/>
  <c r="E84" i="4"/>
  <c r="E87" i="4" s="1"/>
  <c r="G29" i="4"/>
  <c r="G48" i="4" s="1"/>
  <c r="G57" i="4" s="1"/>
  <c r="F91" i="4"/>
  <c r="H91" i="4" s="1"/>
  <c r="D48" i="4"/>
  <c r="H29" i="4" l="1"/>
  <c r="D57" i="4"/>
  <c r="H48" i="4"/>
  <c r="H57" i="4" s="1"/>
  <c r="F84" i="4"/>
  <c r="F87" i="4" s="1"/>
  <c r="B87" i="3" l="1"/>
  <c r="H72" i="3"/>
  <c r="H71" i="3"/>
  <c r="H70" i="3"/>
  <c r="H69" i="3"/>
  <c r="H68" i="3"/>
  <c r="H67" i="3"/>
  <c r="G47" i="3"/>
  <c r="F47" i="3"/>
  <c r="H39" i="3"/>
  <c r="H38" i="3"/>
  <c r="H37" i="3"/>
  <c r="H36" i="3"/>
  <c r="H35" i="3"/>
  <c r="H34" i="3"/>
  <c r="H33" i="3"/>
  <c r="H32" i="3"/>
  <c r="H31" i="3"/>
  <c r="H30" i="3"/>
  <c r="G28" i="3"/>
  <c r="F28" i="3"/>
  <c r="E28" i="3"/>
  <c r="H27" i="3"/>
  <c r="H26" i="3"/>
  <c r="H25" i="3"/>
  <c r="H24" i="3"/>
  <c r="H23" i="3"/>
  <c r="H22" i="3"/>
  <c r="H21" i="3"/>
  <c r="H20" i="3"/>
  <c r="H19" i="3"/>
  <c r="G14" i="3"/>
  <c r="F14" i="3"/>
  <c r="E14" i="3"/>
  <c r="E84" i="3" s="1"/>
  <c r="F91" i="3" l="1"/>
  <c r="F29" i="3"/>
  <c r="F48" i="3" s="1"/>
  <c r="F57" i="3" s="1"/>
  <c r="E29" i="3"/>
  <c r="G29" i="3"/>
  <c r="G48" i="3" s="1"/>
  <c r="G57" i="3" s="1"/>
  <c r="H47" i="3"/>
  <c r="H28" i="3"/>
  <c r="E87" i="3"/>
  <c r="H14" i="3"/>
  <c r="G91" i="3"/>
  <c r="H91" i="3" s="1"/>
  <c r="D14" i="2"/>
  <c r="D29" i="2" s="1"/>
  <c r="E48" i="3" l="1"/>
  <c r="E57" i="3" s="1"/>
  <c r="H29" i="3"/>
  <c r="F84" i="3"/>
  <c r="F87" i="3" s="1"/>
  <c r="H48" i="3"/>
  <c r="H57" i="3" s="1"/>
  <c r="B87" i="2"/>
  <c r="F18" i="2"/>
  <c r="F18" i="13" s="1"/>
  <c r="F50" i="13" s="1"/>
  <c r="F52" i="13" s="1"/>
  <c r="H72" i="2"/>
  <c r="H71" i="2"/>
  <c r="H70" i="2"/>
  <c r="H69" i="2"/>
  <c r="H68" i="2"/>
  <c r="H67" i="2"/>
  <c r="G47" i="2"/>
  <c r="F47" i="2"/>
  <c r="E47" i="2"/>
  <c r="D47" i="2"/>
  <c r="H39" i="2"/>
  <c r="H38" i="2"/>
  <c r="H37" i="2"/>
  <c r="H36" i="2"/>
  <c r="H35" i="2"/>
  <c r="H34" i="2"/>
  <c r="H33" i="2"/>
  <c r="H32" i="2"/>
  <c r="H31" i="2"/>
  <c r="H30" i="2"/>
  <c r="G28" i="2"/>
  <c r="F28" i="2"/>
  <c r="E28" i="2"/>
  <c r="H27" i="2"/>
  <c r="H26" i="2"/>
  <c r="H25" i="2"/>
  <c r="H24" i="2"/>
  <c r="H23" i="2"/>
  <c r="H22" i="2"/>
  <c r="H21" i="2"/>
  <c r="H20" i="2"/>
  <c r="H19" i="2"/>
  <c r="G14" i="2"/>
  <c r="G91" i="2" s="1"/>
  <c r="F91" i="2"/>
  <c r="E14" i="2"/>
  <c r="E29" i="2" l="1"/>
  <c r="E48" i="2" s="1"/>
  <c r="E57" i="2" s="1"/>
  <c r="E84" i="2"/>
  <c r="E87" i="2" s="1"/>
  <c r="H91" i="2"/>
  <c r="H28" i="2"/>
  <c r="H47" i="2"/>
  <c r="F29" i="2"/>
  <c r="G29" i="2"/>
  <c r="G48" i="2" s="1"/>
  <c r="G57" i="2" s="1"/>
  <c r="H14" i="2"/>
  <c r="D48" i="2"/>
  <c r="H29" i="2" l="1"/>
  <c r="F48" i="2"/>
  <c r="F57" i="2" s="1"/>
  <c r="F84" i="2"/>
  <c r="F87" i="2" s="1"/>
  <c r="D57" i="2"/>
  <c r="H48" i="2" l="1"/>
  <c r="H57" i="2" s="1"/>
  <c r="B87" i="1"/>
  <c r="H72" i="1"/>
  <c r="H71" i="1"/>
  <c r="H70" i="1"/>
  <c r="H69" i="1"/>
  <c r="H68" i="1"/>
  <c r="H67" i="1"/>
  <c r="G47" i="1"/>
  <c r="G47" i="13" s="1"/>
  <c r="F47" i="1"/>
  <c r="F47" i="13" s="1"/>
  <c r="E47" i="1"/>
  <c r="E47" i="13" s="1"/>
  <c r="D47" i="1"/>
  <c r="D47" i="13" s="1"/>
  <c r="H39" i="1"/>
  <c r="H38" i="1"/>
  <c r="H37" i="1"/>
  <c r="H36" i="1"/>
  <c r="H36" i="13" s="1"/>
  <c r="H35" i="1"/>
  <c r="H35" i="13" s="1"/>
  <c r="H34" i="1"/>
  <c r="H34" i="13" s="1"/>
  <c r="H33" i="1"/>
  <c r="H33" i="13" s="1"/>
  <c r="H32" i="1"/>
  <c r="H32" i="13" s="1"/>
  <c r="H31" i="1"/>
  <c r="H31" i="13" s="1"/>
  <c r="H30" i="1"/>
  <c r="H30" i="13" s="1"/>
  <c r="G28" i="1"/>
  <c r="G28" i="13" s="1"/>
  <c r="F28" i="1"/>
  <c r="F28" i="13" s="1"/>
  <c r="E28" i="1"/>
  <c r="E28" i="13" s="1"/>
  <c r="D28" i="13"/>
  <c r="H27" i="1"/>
  <c r="H26" i="1"/>
  <c r="H25" i="1"/>
  <c r="H24" i="1"/>
  <c r="H24" i="13" s="1"/>
  <c r="H23" i="1"/>
  <c r="H23" i="13" s="1"/>
  <c r="H22" i="1"/>
  <c r="H22" i="13" s="1"/>
  <c r="H21" i="1"/>
  <c r="H21" i="13" s="1"/>
  <c r="H20" i="1"/>
  <c r="H20" i="13" s="1"/>
  <c r="H19" i="1"/>
  <c r="H19" i="13" s="1"/>
  <c r="G14" i="1"/>
  <c r="F14" i="1"/>
  <c r="E14" i="13"/>
  <c r="D14" i="1"/>
  <c r="D29" i="1" s="1"/>
  <c r="D14" i="13" l="1"/>
  <c r="G91" i="1"/>
  <c r="G14" i="13"/>
  <c r="F91" i="1"/>
  <c r="F14" i="13"/>
  <c r="E84" i="1"/>
  <c r="H47" i="1"/>
  <c r="H47" i="13" s="1"/>
  <c r="E29" i="1"/>
  <c r="H28" i="1"/>
  <c r="H28" i="13" s="1"/>
  <c r="F29" i="1"/>
  <c r="H91" i="1"/>
  <c r="G29" i="1"/>
  <c r="H14" i="1"/>
  <c r="H14" i="13" s="1"/>
  <c r="G48" i="1" l="1"/>
  <c r="G29" i="13"/>
  <c r="F48" i="1"/>
  <c r="F29" i="13"/>
  <c r="E48" i="1"/>
  <c r="E29" i="13"/>
  <c r="D48" i="1"/>
  <c r="D29" i="13"/>
  <c r="H29" i="1"/>
  <c r="H29" i="13" s="1"/>
  <c r="E87" i="1"/>
  <c r="F84" i="1"/>
  <c r="F87" i="1" s="1"/>
  <c r="G57" i="1" l="1"/>
  <c r="G58" i="1" s="1"/>
  <c r="G58" i="2" s="1"/>
  <c r="G48" i="13"/>
  <c r="F57" i="1"/>
  <c r="F58" i="1" s="1"/>
  <c r="F58" i="2" s="1"/>
  <c r="F48" i="13"/>
  <c r="E57" i="1"/>
  <c r="E58" i="1" s="1"/>
  <c r="E58" i="2" s="1"/>
  <c r="E58" i="3" s="1"/>
  <c r="E58" i="4" s="1"/>
  <c r="E58" i="5" s="1"/>
  <c r="E58" i="6" s="1"/>
  <c r="E58" i="7" s="1"/>
  <c r="E58" i="8" s="1"/>
  <c r="E58" i="9" s="1"/>
  <c r="E58" i="10" s="1"/>
  <c r="E58" i="11" s="1"/>
  <c r="E58" i="12" s="1"/>
  <c r="E48" i="13"/>
  <c r="D57" i="1"/>
  <c r="D58" i="1" s="1"/>
  <c r="D58" i="2" s="1"/>
  <c r="D58" i="3" s="1"/>
  <c r="D58" i="4" s="1"/>
  <c r="D58" i="5" s="1"/>
  <c r="D58" i="6" s="1"/>
  <c r="D58" i="7" s="1"/>
  <c r="D58" i="8" s="1"/>
  <c r="D58" i="9" s="1"/>
  <c r="D58" i="10" s="1"/>
  <c r="D58" i="11" s="1"/>
  <c r="D58" i="12" s="1"/>
  <c r="D48" i="13"/>
  <c r="H48" i="1"/>
  <c r="G58" i="3"/>
  <c r="F58" i="3"/>
  <c r="H57" i="1" l="1"/>
  <c r="H58" i="1" s="1"/>
  <c r="H58" i="2" s="1"/>
  <c r="H58" i="3" s="1"/>
  <c r="H48" i="13"/>
  <c r="F58" i="4"/>
  <c r="F58" i="5" s="1"/>
  <c r="F58" i="6" s="1"/>
  <c r="F58" i="7" s="1"/>
  <c r="F58" i="8" s="1"/>
  <c r="F58" i="9" s="1"/>
  <c r="F58" i="10" s="1"/>
  <c r="F58" i="11" s="1"/>
  <c r="F58" i="12" s="1"/>
  <c r="G58" i="4"/>
  <c r="G58" i="5" s="1"/>
  <c r="G58" i="6" s="1"/>
  <c r="G58" i="7" s="1"/>
  <c r="G58" i="8" s="1"/>
  <c r="G58" i="9" s="1"/>
  <c r="G58" i="10" s="1"/>
  <c r="G58" i="11" s="1"/>
  <c r="G58" i="12" s="1"/>
  <c r="H58" i="4" l="1"/>
  <c r="H58" i="5" s="1"/>
  <c r="H58" i="6" s="1"/>
  <c r="H58" i="7" s="1"/>
  <c r="H58" i="8" s="1"/>
  <c r="H58" i="9" s="1"/>
  <c r="H58" i="10" s="1"/>
  <c r="H58" i="11" s="1"/>
  <c r="H58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F85.
</t>
        </r>
      </text>
    </comment>
    <comment ref="D20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3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4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5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6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7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7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8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8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8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9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9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9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A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A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A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B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B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B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<sst xmlns="http://schemas.openxmlformats.org/spreadsheetml/2006/main" count="1769" uniqueCount="160">
  <si>
    <t>The public report burden for this information is estimated to average 5.4 hours</t>
  </si>
  <si>
    <t>Form Approved OMB No. 2125-0032</t>
  </si>
  <si>
    <t>STATE</t>
  </si>
  <si>
    <t xml:space="preserve"> U.S. Department of</t>
  </si>
  <si>
    <t>Kansas</t>
  </si>
  <si>
    <t xml:space="preserve"> Transportation</t>
  </si>
  <si>
    <t>YEAR</t>
  </si>
  <si>
    <t>MONTHLY MOTOR-FUEL CONSUMPTION</t>
  </si>
  <si>
    <t>MONTH OF SALE</t>
  </si>
  <si>
    <t xml:space="preserve"> Federal Highway</t>
  </si>
  <si>
    <t xml:space="preserve"> Administration</t>
  </si>
  <si>
    <t xml:space="preserve">  Gallons     X</t>
  </si>
  <si>
    <t xml:space="preserve">  Liters </t>
  </si>
  <si>
    <t>LI</t>
  </si>
  <si>
    <t>PRIVATE AND COMMERCIAL</t>
  </si>
  <si>
    <t>ITEM</t>
  </si>
  <si>
    <t>NE</t>
  </si>
  <si>
    <t>GASOLINE</t>
  </si>
  <si>
    <t>GASOHOL</t>
  </si>
  <si>
    <t>HWY DIESEL</t>
  </si>
  <si>
    <t>HWY LPG</t>
  </si>
  <si>
    <t>TOTAL</t>
  </si>
  <si>
    <t>#</t>
  </si>
  <si>
    <t>1.  Gross</t>
  </si>
  <si>
    <t>a. Gross Volume Reported</t>
  </si>
  <si>
    <t>Net After Deduction</t>
  </si>
  <si>
    <t>Special Fuel Tax Receipts</t>
  </si>
  <si>
    <t>Special Fuel Tax Refunds</t>
  </si>
  <si>
    <t>Volume</t>
  </si>
  <si>
    <t>b. IFTA</t>
  </si>
  <si>
    <t>2. Fully</t>
  </si>
  <si>
    <t>a. Losses - Flat %</t>
  </si>
  <si>
    <t xml:space="preserve">   Tax</t>
  </si>
  <si>
    <t>b. Losses - Actual</t>
  </si>
  <si>
    <t xml:space="preserve">   Exempt</t>
  </si>
  <si>
    <t>c. Federal</t>
  </si>
  <si>
    <t>d. Aviation</t>
  </si>
  <si>
    <t>e. Native American</t>
  </si>
  <si>
    <t>f. Assessments</t>
  </si>
  <si>
    <t>g.</t>
  </si>
  <si>
    <t>h.</t>
  </si>
  <si>
    <t>i.</t>
  </si>
  <si>
    <t>j. Total (sum a. through e - f.)</t>
  </si>
  <si>
    <t>3.  Gross Volume Taxed (1-2j)</t>
  </si>
  <si>
    <t>4.  Fully</t>
  </si>
  <si>
    <t>a. Agriculture</t>
  </si>
  <si>
    <t>Refunded</t>
  </si>
  <si>
    <t>b. Aviation</t>
  </si>
  <si>
    <t>c. Industrial/Commercial</t>
  </si>
  <si>
    <t>d. Construction</t>
  </si>
  <si>
    <t>e. Marine</t>
  </si>
  <si>
    <t>f. Municipal and Counties</t>
  </si>
  <si>
    <t>g. Other</t>
  </si>
  <si>
    <t>j.</t>
  </si>
  <si>
    <t>k.</t>
  </si>
  <si>
    <t>l.</t>
  </si>
  <si>
    <t>m.</t>
  </si>
  <si>
    <t>n.</t>
  </si>
  <si>
    <t>o.</t>
  </si>
  <si>
    <t>p.</t>
  </si>
  <si>
    <t>q.</t>
  </si>
  <si>
    <t>5. Net</t>
  </si>
  <si>
    <t>a. At Full Rate</t>
  </si>
  <si>
    <t>Taxed</t>
  </si>
  <si>
    <t>c.</t>
  </si>
  <si>
    <t>Taxed at</t>
  </si>
  <si>
    <t>d.</t>
  </si>
  <si>
    <t>initial lower</t>
  </si>
  <si>
    <t>e.</t>
  </si>
  <si>
    <t>rate, partially</t>
  </si>
  <si>
    <t>f.</t>
  </si>
  <si>
    <t>exempt or</t>
  </si>
  <si>
    <t>partially</t>
  </si>
  <si>
    <t>refunded</t>
  </si>
  <si>
    <t>j. Total (a thru i, 3-4t)</t>
  </si>
  <si>
    <t>Calendar Year Cumulation</t>
  </si>
  <si>
    <t>6. Source</t>
  </si>
  <si>
    <t>a. Agency Preparing this Report:</t>
  </si>
  <si>
    <t>b. Compiled under Direction of:</t>
  </si>
  <si>
    <t>c.  Date</t>
  </si>
  <si>
    <t>PREVIOUS EDITIONS OBSOLETE</t>
  </si>
  <si>
    <t>(Next Page)</t>
  </si>
  <si>
    <t>NOTES AND TECHNICAL INFORMATION</t>
  </si>
  <si>
    <t>1. Rate of tax at end month, in cents-per-gallon/liter.</t>
  </si>
  <si>
    <t>(If tax is ad valorem, post percentage, and briefly explain application basis below.)</t>
  </si>
  <si>
    <t>Rate</t>
  </si>
  <si>
    <t>Effective Date</t>
  </si>
  <si>
    <t>a. Gasoline</t>
  </si>
  <si>
    <t>24¢/gallon</t>
  </si>
  <si>
    <t>b. Gasohol</t>
  </si>
  <si>
    <t>c. Gasohol E85</t>
  </si>
  <si>
    <t>17¢/gallon</t>
  </si>
  <si>
    <t>d. Diesel</t>
  </si>
  <si>
    <t>26¢/gallon</t>
  </si>
  <si>
    <t>e. LPG</t>
  </si>
  <si>
    <t>23¢/gallon</t>
  </si>
  <si>
    <t>f. CNG *</t>
  </si>
  <si>
    <t>* 120 cubic feet = one gallon</t>
  </si>
  <si>
    <t>2.  Computation of gross volume reported (page 1, item 1).</t>
  </si>
  <si>
    <t>Special Fuels</t>
  </si>
  <si>
    <t>(Diesel and LPG)</t>
  </si>
  <si>
    <t>Gross sales from wholesaler/retailer returns</t>
  </si>
  <si>
    <t>Plus: IMC fuel volume used in state</t>
  </si>
  <si>
    <t>Less:  IMC fuel volume purchased tax paid in state</t>
  </si>
  <si>
    <t xml:space="preserve">Interstate motor carrier (fuel use tax) fuel volume shown above covers period:  </t>
  </si>
  <si>
    <t>Diesel</t>
  </si>
  <si>
    <t>LP-Gas</t>
  </si>
  <si>
    <t>Combined</t>
  </si>
  <si>
    <t>* page 1, line 1 split</t>
  </si>
  <si>
    <t>3. Stratification of gasohol by blend ratio</t>
  </si>
  <si>
    <t>The gasohol volume on page 1 column (2) includes:</t>
  </si>
  <si>
    <t>(show actual/estimated volume or percentage shares)</t>
  </si>
  <si>
    <t>Percent Alcohol</t>
  </si>
  <si>
    <t>Percentage Share</t>
  </si>
  <si>
    <t>5.7-7.6%</t>
  </si>
  <si>
    <t>7.7-9.9%</t>
  </si>
  <si>
    <t>10% or more</t>
  </si>
  <si>
    <t>4. Notes and comments</t>
  </si>
  <si>
    <t>Note that diesel gallons include state, county and municipal government highway use, but does not include use by</t>
  </si>
  <si>
    <t>school buses.</t>
  </si>
  <si>
    <t>Line #26 (Assessments) - Assessments, either positive or negative, can be the result of audits, amended returns or</t>
  </si>
  <si>
    <t>Form FHWA-551M  (Rev. 11-93)</t>
  </si>
  <si>
    <t>January</t>
  </si>
  <si>
    <t>office (KS Dept. of Revenue) assessments or abatements.</t>
  </si>
  <si>
    <t>r. Total (a. thru s.)</t>
  </si>
  <si>
    <t>Gasoline and Gasohol</t>
  </si>
  <si>
    <t>Kansas Department of Revenue, Office of Research and Analysis</t>
  </si>
  <si>
    <t>UNITS (check one)</t>
  </si>
  <si>
    <t>February</t>
  </si>
  <si>
    <t>March</t>
  </si>
  <si>
    <t>April</t>
  </si>
  <si>
    <t>May</t>
  </si>
  <si>
    <t>Special Fuel Tax Receipts ($)</t>
  </si>
  <si>
    <t>Special Fuel Tax Refunds ($)</t>
  </si>
  <si>
    <t>b.</t>
  </si>
  <si>
    <t>June</t>
  </si>
  <si>
    <t>July</t>
  </si>
  <si>
    <t>August</t>
  </si>
  <si>
    <t>September</t>
  </si>
  <si>
    <t>October</t>
  </si>
  <si>
    <t>November</t>
  </si>
  <si>
    <t>December</t>
  </si>
  <si>
    <t>IMC fuel volume used in state</t>
  </si>
  <si>
    <t>IMC fuel volume purchased in state</t>
  </si>
  <si>
    <t>Net IMC</t>
  </si>
  <si>
    <t xml:space="preserve">Annual Comparison </t>
  </si>
  <si>
    <t>CY 2017 Accumulation thru CYTD</t>
  </si>
  <si>
    <t>Percent Change from Prior Year</t>
  </si>
  <si>
    <t>Percent Total</t>
  </si>
  <si>
    <t>CY 2016 Accumulation thru CYTD</t>
  </si>
  <si>
    <t>CY 2015 Accumulation thru CYTD</t>
  </si>
  <si>
    <t>CY 2014 Accumulation thru CYTD</t>
  </si>
  <si>
    <t>CY 2013 Accumulation thru CYTD</t>
  </si>
  <si>
    <t>CY 2012 Accumulation thru CYTD</t>
  </si>
  <si>
    <t>Mark Burghart, Secretary of Revenue</t>
  </si>
  <si>
    <t>CY 2018 Accumulation thru CYTD</t>
  </si>
  <si>
    <t>Kansas Department of Revenue, Office of Policy and Research</t>
  </si>
  <si>
    <t>j. Total (sum a. through f.)</t>
  </si>
  <si>
    <t/>
  </si>
  <si>
    <t xml:space="preserve"> Assessments, either positive or negative, can be the result of audits, amended returns 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</si>
</sst>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;\(0\)"/>
    <numFmt numFmtId="165" formatCode="00"/>
    <numFmt numFmtId="166" formatCode="0.0%;\(0.0%\)"/>
    <numFmt numFmtId="167" formatCode="_(* #,##0_);_(* \(#,##0\);_(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b/>
      <sz val="10"/>
      <name val="Geneva"/>
    </font>
    <font>
      <u/>
      <sz val="10"/>
      <name val="Geneva"/>
    </font>
    <font>
      <sz val="10"/>
      <color theme="4"/>
      <name val="Geneva"/>
    </font>
    <font>
      <sz val="9"/>
      <name val="Tms Rmn"/>
    </font>
    <font>
      <i/>
      <sz val="10"/>
      <name val="Geneva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4" tint="-0.249977111117893"/>
      <name val="Geneva"/>
    </font>
    <font>
      <b/>
      <sz val="10"/>
      <color theme="1"/>
      <name val="Ceneva"/>
    </font>
    <font>
      <sz val="10"/>
      <color theme="1"/>
      <name val="Ceneva"/>
    </font>
    <font>
      <sz val="10"/>
      <color rgb="FF0070C0"/>
      <name val="Geneva"/>
    </font>
    <font>
      <sz val="10"/>
      <color rgb="FFFF0000"/>
      <name val="Geneva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4">
    <xf numFmtId="0" fontId="0" fillId="0" borderId="0" xfId="0"/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" fontId="2" fillId="0" borderId="1" xfId="0" applyNumberFormat="1" applyFont="1" applyBorder="1"/>
    <xf numFmtId="1" fontId="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0" xfId="0" applyFont="1"/>
    <xf numFmtId="1" fontId="3" fillId="0" borderId="0" xfId="0" applyNumberFormat="1" applyFont="1" applyBorder="1"/>
    <xf numFmtId="1" fontId="2" fillId="0" borderId="0" xfId="0" applyNumberFormat="1" applyFont="1" applyBorder="1"/>
    <xf numFmtId="1" fontId="2" fillId="0" borderId="0" xfId="0" applyNumberFormat="1" applyFont="1"/>
    <xf numFmtId="0" fontId="2" fillId="0" borderId="3" xfId="0" applyFont="1" applyBorder="1" applyAlignment="1">
      <alignment horizontal="left"/>
    </xf>
    <xf numFmtId="1" fontId="2" fillId="0" borderId="2" xfId="0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1" fontId="3" fillId="0" borderId="0" xfId="0" applyNumberFormat="1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left"/>
    </xf>
    <xf numFmtId="1" fontId="3" fillId="0" borderId="0" xfId="0" applyNumberFormat="1" applyFont="1" applyAlignment="1">
      <alignment horizontal="right"/>
    </xf>
    <xf numFmtId="0" fontId="2" fillId="0" borderId="4" xfId="0" applyFont="1" applyBorder="1"/>
    <xf numFmtId="0" fontId="4" fillId="0" borderId="2" xfId="0" applyFont="1" applyBorder="1"/>
    <xf numFmtId="1" fontId="2" fillId="0" borderId="0" xfId="0" applyNumberFormat="1" applyFont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left"/>
    </xf>
    <xf numFmtId="0" fontId="3" fillId="0" borderId="2" xfId="0" applyFont="1" applyBorder="1"/>
    <xf numFmtId="1" fontId="2" fillId="0" borderId="4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left"/>
    </xf>
    <xf numFmtId="1" fontId="2" fillId="0" borderId="0" xfId="0" applyNumberFormat="1" applyFont="1" applyAlignment="1">
      <alignment horizontal="right"/>
    </xf>
    <xf numFmtId="1" fontId="2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1" fontId="2" fillId="0" borderId="6" xfId="0" applyNumberFormat="1" applyFont="1" applyBorder="1" applyAlignment="1">
      <alignment horizontal="left"/>
    </xf>
    <xf numFmtId="0" fontId="2" fillId="0" borderId="7" xfId="0" applyFont="1" applyBorder="1"/>
    <xf numFmtId="0" fontId="2" fillId="0" borderId="6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10" xfId="0" applyFont="1" applyBorder="1"/>
    <xf numFmtId="1" fontId="2" fillId="0" borderId="3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left"/>
    </xf>
    <xf numFmtId="1" fontId="2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3" fontId="2" fillId="0" borderId="0" xfId="1" applyNumberFormat="1" applyFont="1" applyBorder="1" applyAlignment="1"/>
    <xf numFmtId="3" fontId="2" fillId="0" borderId="3" xfId="1" applyNumberFormat="1" applyFont="1" applyBorder="1" applyAlignment="1"/>
    <xf numFmtId="3" fontId="2" fillId="0" borderId="9" xfId="0" applyNumberFormat="1" applyFont="1" applyBorder="1"/>
    <xf numFmtId="0" fontId="2" fillId="0" borderId="0" xfId="0" applyFont="1" applyAlignment="1">
      <alignment horizontal="left" indent="5"/>
    </xf>
    <xf numFmtId="165" fontId="2" fillId="0" borderId="3" xfId="0" applyNumberFormat="1" applyFont="1" applyBorder="1" applyAlignment="1">
      <alignment horizontal="center"/>
    </xf>
    <xf numFmtId="3" fontId="5" fillId="0" borderId="0" xfId="1" applyNumberFormat="1" applyFont="1" applyBorder="1" applyAlignment="1"/>
    <xf numFmtId="3" fontId="5" fillId="0" borderId="3" xfId="1" applyNumberFormat="1" applyFont="1" applyBorder="1" applyAlignment="1"/>
    <xf numFmtId="1" fontId="2" fillId="0" borderId="11" xfId="0" applyNumberFormat="1" applyFont="1" applyBorder="1" applyAlignment="1">
      <alignment horizontal="right"/>
    </xf>
    <xf numFmtId="3" fontId="2" fillId="0" borderId="1" xfId="1" applyNumberFormat="1" applyFont="1" applyBorder="1" applyAlignment="1"/>
    <xf numFmtId="3" fontId="2" fillId="0" borderId="4" xfId="1" applyNumberFormat="1" applyFont="1" applyBorder="1" applyAlignment="1"/>
    <xf numFmtId="1" fontId="2" fillId="0" borderId="8" xfId="0" applyNumberFormat="1" applyFont="1" applyBorder="1"/>
    <xf numFmtId="3" fontId="2" fillId="1" borderId="0" xfId="0" applyNumberFormat="1" applyFont="1" applyFill="1"/>
    <xf numFmtId="3" fontId="2" fillId="1" borderId="3" xfId="0" applyNumberFormat="1" applyFont="1" applyFill="1" applyBorder="1"/>
    <xf numFmtId="1" fontId="2" fillId="0" borderId="12" xfId="0" applyNumberFormat="1" applyFont="1" applyBorder="1" applyAlignment="1">
      <alignment horizontal="center"/>
    </xf>
    <xf numFmtId="3" fontId="2" fillId="0" borderId="13" xfId="0" applyNumberFormat="1" applyFont="1" applyBorder="1"/>
    <xf numFmtId="3" fontId="2" fillId="0" borderId="12" xfId="0" applyNumberFormat="1" applyFont="1" applyBorder="1"/>
    <xf numFmtId="3" fontId="2" fillId="0" borderId="6" xfId="0" applyNumberFormat="1" applyFont="1" applyFill="1" applyBorder="1" applyAlignment="1">
      <alignment horizontal="left"/>
    </xf>
    <xf numFmtId="3" fontId="2" fillId="0" borderId="5" xfId="0" applyNumberFormat="1" applyFont="1" applyFill="1" applyBorder="1" applyAlignment="1">
      <alignment horizontal="left"/>
    </xf>
    <xf numFmtId="3" fontId="2" fillId="0" borderId="10" xfId="0" applyNumberFormat="1" applyFont="1" applyBorder="1"/>
    <xf numFmtId="1" fontId="2" fillId="0" borderId="11" xfId="0" applyNumberFormat="1" applyFont="1" applyBorder="1"/>
    <xf numFmtId="0" fontId="2" fillId="0" borderId="11" xfId="0" applyFont="1" applyBorder="1"/>
    <xf numFmtId="3" fontId="2" fillId="0" borderId="0" xfId="0" applyNumberFormat="1" applyFont="1"/>
    <xf numFmtId="3" fontId="2" fillId="0" borderId="3" xfId="0" applyNumberFormat="1" applyFont="1" applyBorder="1"/>
    <xf numFmtId="3" fontId="2" fillId="0" borderId="1" xfId="0" applyNumberFormat="1" applyFont="1" applyBorder="1"/>
    <xf numFmtId="3" fontId="2" fillId="0" borderId="4" xfId="0" applyNumberFormat="1" applyFont="1" applyBorder="1"/>
    <xf numFmtId="3" fontId="2" fillId="0" borderId="11" xfId="0" applyNumberFormat="1" applyFont="1" applyBorder="1"/>
    <xf numFmtId="1" fontId="2" fillId="0" borderId="8" xfId="0" applyNumberFormat="1" applyFont="1" applyBorder="1" applyAlignment="1">
      <alignment horizontal="left"/>
    </xf>
    <xf numFmtId="0" fontId="3" fillId="0" borderId="1" xfId="0" applyFont="1" applyBorder="1"/>
    <xf numFmtId="3" fontId="2" fillId="0" borderId="8" xfId="0" applyNumberFormat="1" applyFont="1" applyBorder="1"/>
    <xf numFmtId="3" fontId="2" fillId="1" borderId="13" xfId="0" applyNumberFormat="1" applyFont="1" applyFill="1" applyBorder="1" applyAlignment="1">
      <alignment horizontal="left"/>
    </xf>
    <xf numFmtId="3" fontId="2" fillId="1" borderId="12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3" fontId="2" fillId="1" borderId="0" xfId="0" applyNumberFormat="1" applyFont="1" applyFill="1" applyAlignment="1">
      <alignment horizontal="left"/>
    </xf>
    <xf numFmtId="3" fontId="2" fillId="1" borderId="3" xfId="0" applyNumberFormat="1" applyFont="1" applyFill="1" applyBorder="1" applyAlignment="1">
      <alignment horizontal="left"/>
    </xf>
    <xf numFmtId="3" fontId="2" fillId="0" borderId="0" xfId="0" applyNumberFormat="1" applyFont="1" applyFill="1"/>
    <xf numFmtId="3" fontId="2" fillId="0" borderId="3" xfId="0" applyNumberFormat="1" applyFont="1" applyFill="1" applyBorder="1"/>
    <xf numFmtId="3" fontId="2" fillId="0" borderId="13" xfId="0" applyNumberFormat="1" applyFont="1" applyFill="1" applyBorder="1"/>
    <xf numFmtId="3" fontId="2" fillId="0" borderId="12" xfId="0" applyNumberFormat="1" applyFont="1" applyFill="1" applyBorder="1"/>
    <xf numFmtId="3" fontId="2" fillId="0" borderId="1" xfId="0" applyNumberFormat="1" applyFont="1" applyFill="1" applyBorder="1"/>
    <xf numFmtId="3" fontId="2" fillId="0" borderId="4" xfId="0" applyNumberFormat="1" applyFont="1" applyFill="1" applyBorder="1"/>
    <xf numFmtId="3" fontId="2" fillId="0" borderId="14" xfId="0" applyNumberFormat="1" applyFont="1" applyBorder="1"/>
    <xf numFmtId="3" fontId="2" fillId="1" borderId="1" xfId="0" applyNumberFormat="1" applyFont="1" applyFill="1" applyBorder="1"/>
    <xf numFmtId="3" fontId="2" fillId="1" borderId="4" xfId="0" applyNumberFormat="1" applyFont="1" applyFill="1" applyBorder="1"/>
    <xf numFmtId="0" fontId="6" fillId="0" borderId="2" xfId="0" applyFont="1" applyBorder="1" applyAlignment="1">
      <alignment horizontal="left"/>
    </xf>
    <xf numFmtId="0" fontId="6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" fontId="2" fillId="0" borderId="2" xfId="0" applyNumberFormat="1" applyFont="1" applyBorder="1" applyAlignment="1">
      <alignment horizontal="right"/>
    </xf>
    <xf numFmtId="0" fontId="2" fillId="0" borderId="6" xfId="0" applyFont="1" applyBorder="1"/>
    <xf numFmtId="3" fontId="2" fillId="0" borderId="0" xfId="0" applyNumberFormat="1" applyFont="1" applyBorder="1"/>
    <xf numFmtId="49" fontId="2" fillId="0" borderId="2" xfId="0" applyNumberFormat="1" applyFont="1" applyBorder="1"/>
    <xf numFmtId="1" fontId="2" fillId="0" borderId="10" xfId="0" applyNumberFormat="1" applyFont="1" applyBorder="1"/>
    <xf numFmtId="0" fontId="2" fillId="0" borderId="15" xfId="0" applyFont="1" applyBorder="1"/>
    <xf numFmtId="1" fontId="2" fillId="0" borderId="14" xfId="0" applyNumberFormat="1" applyFont="1" applyBorder="1"/>
    <xf numFmtId="1" fontId="2" fillId="0" borderId="0" xfId="0" applyNumberFormat="1" applyFont="1" applyAlignment="1">
      <alignment horizontal="left"/>
    </xf>
    <xf numFmtId="1" fontId="3" fillId="0" borderId="0" xfId="0" applyNumberFormat="1" applyFont="1" applyBorder="1" applyAlignment="1">
      <alignment horizontal="left"/>
    </xf>
    <xf numFmtId="1" fontId="2" fillId="0" borderId="7" xfId="0" applyNumberFormat="1" applyFont="1" applyBorder="1" applyAlignment="1">
      <alignment horizontal="left"/>
    </xf>
    <xf numFmtId="1" fontId="2" fillId="0" borderId="7" xfId="0" applyNumberFormat="1" applyFont="1" applyBorder="1"/>
    <xf numFmtId="1" fontId="2" fillId="0" borderId="5" xfId="0" applyNumberFormat="1" applyFont="1" applyBorder="1"/>
    <xf numFmtId="1" fontId="2" fillId="0" borderId="0" xfId="0" applyNumberFormat="1" applyFont="1" applyBorder="1" applyAlignment="1">
      <alignment horizontal="left"/>
    </xf>
    <xf numFmtId="1" fontId="2" fillId="0" borderId="5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fill"/>
    </xf>
    <xf numFmtId="1" fontId="2" fillId="0" borderId="1" xfId="0" applyNumberFormat="1" applyFont="1" applyBorder="1" applyAlignment="1">
      <alignment horizontal="fill"/>
    </xf>
    <xf numFmtId="1" fontId="2" fillId="0" borderId="12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fill"/>
    </xf>
    <xf numFmtId="1" fontId="7" fillId="0" borderId="10" xfId="0" applyNumberFormat="1" applyFont="1" applyBorder="1" applyAlignment="1">
      <alignment horizontal="fill"/>
    </xf>
    <xf numFmtId="0" fontId="2" fillId="0" borderId="0" xfId="0" applyFont="1" applyBorder="1" applyAlignment="1">
      <alignment horizontal="left"/>
    </xf>
    <xf numFmtId="14" fontId="2" fillId="0" borderId="0" xfId="0" applyNumberFormat="1" applyFont="1"/>
    <xf numFmtId="0" fontId="2" fillId="0" borderId="0" xfId="0" applyFont="1" applyAlignment="1">
      <alignment horizontal="left"/>
    </xf>
    <xf numFmtId="3" fontId="2" fillId="0" borderId="1" xfId="1" applyNumberFormat="1" applyFont="1" applyBorder="1"/>
    <xf numFmtId="3" fontId="2" fillId="0" borderId="11" xfId="1" applyNumberFormat="1" applyFont="1" applyBorder="1"/>
    <xf numFmtId="1" fontId="4" fillId="0" borderId="10" xfId="0" applyNumberFormat="1" applyFont="1" applyBorder="1" applyAlignment="1"/>
    <xf numFmtId="3" fontId="2" fillId="0" borderId="10" xfId="1" applyNumberFormat="1" applyFont="1" applyBorder="1" applyAlignment="1"/>
    <xf numFmtId="3" fontId="4" fillId="0" borderId="10" xfId="1" applyNumberFormat="1" applyFont="1" applyBorder="1" applyAlignment="1"/>
    <xf numFmtId="0" fontId="2" fillId="0" borderId="0" xfId="0" applyFont="1" applyBorder="1" applyAlignment="1">
      <alignment horizontal="right"/>
    </xf>
    <xf numFmtId="1" fontId="4" fillId="0" borderId="0" xfId="0" applyNumberFormat="1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3" fontId="2" fillId="0" borderId="14" xfId="1" applyNumberFormat="1" applyFont="1" applyBorder="1" applyAlignment="1">
      <alignment horizontal="center"/>
    </xf>
    <xf numFmtId="1" fontId="7" fillId="0" borderId="0" xfId="0" applyNumberFormat="1" applyFont="1"/>
    <xf numFmtId="0" fontId="2" fillId="0" borderId="0" xfId="0" applyFont="1" applyBorder="1" applyAlignment="1"/>
    <xf numFmtId="1" fontId="2" fillId="0" borderId="0" xfId="0" applyNumberFormat="1" applyFont="1" applyAlignment="1"/>
    <xf numFmtId="9" fontId="2" fillId="0" borderId="11" xfId="2" applyFont="1" applyBorder="1"/>
    <xf numFmtId="1" fontId="2" fillId="0" borderId="2" xfId="0" applyNumberFormat="1" applyFont="1" applyBorder="1" applyAlignment="1"/>
    <xf numFmtId="1" fontId="2" fillId="0" borderId="6" xfId="0" applyNumberFormat="1" applyFont="1" applyBorder="1"/>
    <xf numFmtId="3" fontId="10" fillId="0" borderId="0" xfId="0" applyNumberFormat="1" applyFont="1"/>
    <xf numFmtId="3" fontId="10" fillId="0" borderId="3" xfId="0" applyNumberFormat="1" applyFont="1" applyBorder="1"/>
    <xf numFmtId="3" fontId="10" fillId="0" borderId="13" xfId="0" applyNumberFormat="1" applyFont="1" applyBorder="1"/>
    <xf numFmtId="3" fontId="10" fillId="0" borderId="12" xfId="0" applyNumberFormat="1" applyFont="1" applyBorder="1"/>
    <xf numFmtId="3" fontId="10" fillId="0" borderId="1" xfId="0" applyNumberFormat="1" applyFont="1" applyBorder="1"/>
    <xf numFmtId="3" fontId="10" fillId="0" borderId="4" xfId="0" applyNumberFormat="1" applyFont="1" applyBorder="1"/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wrapText="1"/>
    </xf>
    <xf numFmtId="1" fontId="2" fillId="0" borderId="0" xfId="0" applyNumberFormat="1" applyFont="1" applyAlignment="1">
      <alignment wrapText="1"/>
    </xf>
    <xf numFmtId="1" fontId="2" fillId="0" borderId="0" xfId="0" applyNumberFormat="1" applyFont="1" applyAlignment="1">
      <alignment horizontal="center" wrapText="1"/>
    </xf>
    <xf numFmtId="1" fontId="2" fillId="0" borderId="10" xfId="0" applyNumberFormat="1" applyFont="1" applyBorder="1" applyAlignment="1">
      <alignment wrapText="1"/>
    </xf>
    <xf numFmtId="0" fontId="0" fillId="0" borderId="0" xfId="0" applyAlignment="1">
      <alignment wrapText="1"/>
    </xf>
    <xf numFmtId="3" fontId="2" fillId="0" borderId="5" xfId="1" applyNumberFormat="1" applyFont="1" applyBorder="1" applyAlignment="1"/>
    <xf numFmtId="3" fontId="5" fillId="0" borderId="11" xfId="1" applyNumberFormat="1" applyFont="1" applyBorder="1"/>
    <xf numFmtId="3" fontId="10" fillId="0" borderId="12" xfId="0" applyNumberFormat="1" applyFont="1" applyFill="1" applyBorder="1"/>
    <xf numFmtId="165" fontId="2" fillId="0" borderId="5" xfId="0" applyNumberFormat="1" applyFont="1" applyBorder="1" applyAlignment="1">
      <alignment horizontal="center" vertical="center"/>
    </xf>
    <xf numFmtId="3" fontId="2" fillId="0" borderId="15" xfId="1" applyNumberFormat="1" applyFont="1" applyBorder="1" applyAlignment="1"/>
    <xf numFmtId="1" fontId="2" fillId="0" borderId="5" xfId="0" applyNumberFormat="1" applyFont="1" applyBorder="1" applyAlignment="1">
      <alignment horizontal="center"/>
    </xf>
    <xf numFmtId="3" fontId="2" fillId="0" borderId="6" xfId="1" applyNumberFormat="1" applyFont="1" applyBorder="1" applyAlignment="1"/>
    <xf numFmtId="1" fontId="2" fillId="0" borderId="3" xfId="0" applyNumberFormat="1" applyFont="1" applyBorder="1"/>
    <xf numFmtId="3" fontId="2" fillId="0" borderId="2" xfId="1" applyNumberFormat="1" applyFont="1" applyBorder="1" applyAlignment="1"/>
    <xf numFmtId="0" fontId="2" fillId="0" borderId="3" xfId="0" applyFont="1" applyBorder="1"/>
    <xf numFmtId="3" fontId="2" fillId="0" borderId="8" xfId="1" applyNumberFormat="1" applyFont="1" applyBorder="1" applyAlignment="1"/>
    <xf numFmtId="3" fontId="2" fillId="0" borderId="12" xfId="1" applyNumberFormat="1" applyFont="1" applyBorder="1" applyAlignment="1"/>
    <xf numFmtId="3" fontId="2" fillId="0" borderId="9" xfId="1" applyNumberFormat="1" applyFont="1" applyBorder="1" applyAlignment="1"/>
    <xf numFmtId="3" fontId="2" fillId="0" borderId="11" xfId="1" applyNumberFormat="1" applyFont="1" applyBorder="1" applyAlignment="1"/>
    <xf numFmtId="3" fontId="2" fillId="0" borderId="14" xfId="1" applyNumberFormat="1" applyFont="1" applyBorder="1" applyAlignment="1"/>
    <xf numFmtId="1" fontId="3" fillId="0" borderId="2" xfId="0" applyNumberFormat="1" applyFont="1" applyBorder="1"/>
    <xf numFmtId="1" fontId="2" fillId="0" borderId="15" xfId="0" applyNumberFormat="1" applyFont="1" applyBorder="1" applyAlignment="1">
      <alignment horizontal="center"/>
    </xf>
    <xf numFmtId="3" fontId="2" fillId="0" borderId="7" xfId="1" applyNumberFormat="1" applyFont="1" applyBorder="1" applyAlignment="1"/>
    <xf numFmtId="1" fontId="2" fillId="0" borderId="10" xfId="0" applyNumberFormat="1" applyFont="1" applyBorder="1" applyAlignment="1">
      <alignment horizontal="center"/>
    </xf>
    <xf numFmtId="1" fontId="3" fillId="0" borderId="16" xfId="0" applyNumberFormat="1" applyFont="1" applyBorder="1"/>
    <xf numFmtId="1" fontId="2" fillId="0" borderId="17" xfId="0" applyNumberFormat="1" applyFont="1" applyBorder="1" applyAlignment="1">
      <alignment horizontal="right"/>
    </xf>
    <xf numFmtId="3" fontId="2" fillId="0" borderId="18" xfId="1" applyNumberFormat="1" applyFont="1" applyBorder="1" applyAlignment="1"/>
    <xf numFmtId="3" fontId="2" fillId="0" borderId="19" xfId="1" applyNumberFormat="1" applyFont="1" applyBorder="1" applyAlignment="1"/>
    <xf numFmtId="3" fontId="2" fillId="0" borderId="17" xfId="1" applyNumberFormat="1" applyFont="1" applyBorder="1" applyAlignment="1"/>
    <xf numFmtId="0" fontId="6" fillId="0" borderId="20" xfId="0" applyFont="1" applyBorder="1" applyAlignment="1">
      <alignment horizontal="left"/>
    </xf>
    <xf numFmtId="0" fontId="3" fillId="0" borderId="21" xfId="0" applyFont="1" applyBorder="1" applyAlignment="1">
      <alignment horizontal="center" vertical="center"/>
    </xf>
    <xf numFmtId="1" fontId="2" fillId="0" borderId="22" xfId="0" applyNumberFormat="1" applyFont="1" applyBorder="1" applyAlignment="1">
      <alignment horizontal="center"/>
    </xf>
    <xf numFmtId="3" fontId="3" fillId="0" borderId="21" xfId="1" applyNumberFormat="1" applyFont="1" applyBorder="1" applyAlignment="1">
      <alignment horizontal="center" vertical="center"/>
    </xf>
    <xf numFmtId="3" fontId="3" fillId="0" borderId="23" xfId="1" applyNumberFormat="1" applyFont="1" applyBorder="1" applyAlignment="1">
      <alignment horizontal="center" vertical="center"/>
    </xf>
    <xf numFmtId="3" fontId="3" fillId="0" borderId="22" xfId="1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1" fontId="2" fillId="0" borderId="10" xfId="0" applyNumberFormat="1" applyFont="1" applyBorder="1" applyAlignment="1">
      <alignment horizontal="right"/>
    </xf>
    <xf numFmtId="166" fontId="2" fillId="0" borderId="0" xfId="0" applyNumberFormat="1" applyFont="1"/>
    <xf numFmtId="166" fontId="2" fillId="0" borderId="3" xfId="0" applyNumberFormat="1" applyFont="1" applyBorder="1"/>
    <xf numFmtId="166" fontId="2" fillId="0" borderId="10" xfId="0" applyNumberFormat="1" applyFont="1" applyBorder="1"/>
    <xf numFmtId="166" fontId="2" fillId="0" borderId="4" xfId="0" applyNumberFormat="1" applyFont="1" applyBorder="1"/>
    <xf numFmtId="166" fontId="2" fillId="0" borderId="0" xfId="0" applyNumberFormat="1" applyFont="1" applyBorder="1"/>
    <xf numFmtId="0" fontId="11" fillId="0" borderId="6" xfId="0" applyFont="1" applyBorder="1"/>
    <xf numFmtId="0" fontId="11" fillId="0" borderId="7" xfId="0" applyFont="1" applyBorder="1" applyAlignment="1">
      <alignment horizontal="right"/>
    </xf>
    <xf numFmtId="167" fontId="12" fillId="0" borderId="5" xfId="1" applyNumberFormat="1" applyFont="1" applyBorder="1"/>
    <xf numFmtId="167" fontId="12" fillId="0" borderId="15" xfId="1" applyNumberFormat="1" applyFont="1" applyBorder="1"/>
    <xf numFmtId="0" fontId="12" fillId="0" borderId="2" xfId="0" applyFont="1" applyBorder="1"/>
    <xf numFmtId="0" fontId="12" fillId="0" borderId="0" xfId="0" applyFont="1" applyBorder="1" applyAlignment="1">
      <alignment horizontal="right"/>
    </xf>
    <xf numFmtId="166" fontId="12" fillId="0" borderId="3" xfId="2" applyNumberFormat="1" applyFont="1" applyBorder="1"/>
    <xf numFmtId="166" fontId="12" fillId="0" borderId="10" xfId="2" applyNumberFormat="1" applyFont="1" applyBorder="1"/>
    <xf numFmtId="0" fontId="12" fillId="0" borderId="11" xfId="0" applyFont="1" applyBorder="1"/>
    <xf numFmtId="0" fontId="11" fillId="0" borderId="1" xfId="0" applyFont="1" applyBorder="1" applyAlignment="1">
      <alignment horizontal="right"/>
    </xf>
    <xf numFmtId="166" fontId="12" fillId="0" borderId="4" xfId="2" applyNumberFormat="1" applyFont="1" applyBorder="1"/>
    <xf numFmtId="166" fontId="12" fillId="0" borderId="14" xfId="2" applyNumberFormat="1" applyFont="1" applyBorder="1"/>
    <xf numFmtId="0" fontId="11" fillId="0" borderId="2" xfId="0" applyFont="1" applyBorder="1"/>
    <xf numFmtId="0" fontId="11" fillId="0" borderId="0" xfId="0" applyFont="1" applyBorder="1" applyAlignment="1">
      <alignment horizontal="right"/>
    </xf>
    <xf numFmtId="167" fontId="12" fillId="0" borderId="3" xfId="1" applyNumberFormat="1" applyFont="1" applyBorder="1"/>
    <xf numFmtId="167" fontId="12" fillId="0" borderId="10" xfId="1" applyNumberFormat="1" applyFont="1" applyBorder="1"/>
    <xf numFmtId="0" fontId="12" fillId="0" borderId="1" xfId="0" applyFont="1" applyBorder="1" applyAlignment="1">
      <alignment horizontal="right"/>
    </xf>
    <xf numFmtId="0" fontId="11" fillId="0" borderId="8" xfId="0" applyFont="1" applyBorder="1"/>
    <xf numFmtId="0" fontId="11" fillId="0" borderId="13" xfId="0" applyFont="1" applyBorder="1" applyAlignment="1">
      <alignment horizontal="right"/>
    </xf>
    <xf numFmtId="167" fontId="12" fillId="0" borderId="12" xfId="1" applyNumberFormat="1" applyFont="1" applyBorder="1"/>
    <xf numFmtId="167" fontId="12" fillId="0" borderId="9" xfId="1" applyNumberFormat="1" applyFont="1" applyBorder="1"/>
    <xf numFmtId="3" fontId="5" fillId="0" borderId="12" xfId="0" applyNumberFormat="1" applyFont="1" applyBorder="1"/>
    <xf numFmtId="3" fontId="5" fillId="0" borderId="11" xfId="1" applyNumberFormat="1" applyFont="1" applyFill="1" applyBorder="1"/>
    <xf numFmtId="165" fontId="2" fillId="0" borderId="3" xfId="0" applyNumberFormat="1" applyFont="1" applyBorder="1" applyAlignment="1">
      <alignment horizontal="center" vertical="center"/>
    </xf>
    <xf numFmtId="167" fontId="2" fillId="0" borderId="3" xfId="1" applyNumberFormat="1" applyFont="1" applyBorder="1"/>
    <xf numFmtId="167" fontId="2" fillId="0" borderId="5" xfId="1" applyNumberFormat="1" applyFont="1" applyBorder="1"/>
    <xf numFmtId="1" fontId="3" fillId="0" borderId="6" xfId="0" applyNumberFormat="1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3" fontId="5" fillId="0" borderId="12" xfId="0" applyNumberFormat="1" applyFont="1" applyFill="1" applyBorder="1"/>
    <xf numFmtId="3" fontId="13" fillId="0" borderId="12" xfId="0" applyNumberFormat="1" applyFont="1" applyFill="1" applyBorder="1"/>
    <xf numFmtId="3" fontId="14" fillId="0" borderId="1" xfId="1" applyNumberFormat="1" applyFont="1" applyBorder="1" applyAlignment="1"/>
    <xf numFmtId="165" fontId="2" fillId="0" borderId="4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4"/>
  <sheetViews>
    <sheetView zoomScale="90" zoomScaleNormal="90" workbookViewId="0">
      <selection activeCell="F86" sqref="F86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9"/>
      <c r="F2" s="9"/>
      <c r="G2" s="6"/>
      <c r="H2" s="10" t="s">
        <v>2</v>
      </c>
    </row>
    <row r="3" spans="1:8">
      <c r="A3" s="11" t="s">
        <v>3</v>
      </c>
      <c r="B3" s="12"/>
      <c r="C3" s="7"/>
      <c r="D3" s="8"/>
      <c r="E3" s="8"/>
      <c r="F3" s="6"/>
      <c r="G3" s="13"/>
      <c r="H3" s="14" t="s">
        <v>4</v>
      </c>
    </row>
    <row r="4" spans="1:8">
      <c r="A4" s="5" t="s">
        <v>5</v>
      </c>
      <c r="B4" s="6"/>
      <c r="C4" s="15"/>
      <c r="D4" s="6"/>
      <c r="E4" s="6"/>
      <c r="F4" s="9"/>
      <c r="G4" s="16"/>
      <c r="H4" s="17" t="s">
        <v>6</v>
      </c>
    </row>
    <row r="5" spans="1:8">
      <c r="A5" s="5"/>
      <c r="B5" s="6"/>
      <c r="C5" s="15"/>
      <c r="D5" s="9"/>
      <c r="E5" s="18" t="s">
        <v>7</v>
      </c>
      <c r="F5" s="9"/>
      <c r="G5" s="16"/>
      <c r="H5" s="19">
        <v>2021</v>
      </c>
    </row>
    <row r="6" spans="1:8">
      <c r="A6" s="20"/>
      <c r="B6" s="6"/>
      <c r="C6" s="13"/>
      <c r="D6" s="21"/>
      <c r="E6" s="21"/>
      <c r="F6" s="22"/>
      <c r="G6" s="6"/>
      <c r="H6" s="23" t="s">
        <v>8</v>
      </c>
    </row>
    <row r="7" spans="1:8">
      <c r="A7" s="24" t="s">
        <v>9</v>
      </c>
      <c r="B7" s="6"/>
      <c r="C7" s="13"/>
      <c r="D7" s="21"/>
      <c r="E7" s="21"/>
      <c r="F7" s="22"/>
      <c r="G7" s="6"/>
      <c r="H7" s="25" t="s">
        <v>122</v>
      </c>
    </row>
    <row r="8" spans="1:8">
      <c r="A8" s="26" t="s">
        <v>10</v>
      </c>
      <c r="B8" s="6"/>
      <c r="C8" s="13"/>
      <c r="D8" s="21"/>
      <c r="E8" s="16"/>
      <c r="F8" s="22"/>
      <c r="G8" s="6"/>
      <c r="H8" s="10" t="s">
        <v>127</v>
      </c>
    </row>
    <row r="9" spans="1:8">
      <c r="A9" s="27"/>
      <c r="B9" s="6"/>
      <c r="C9" s="13"/>
      <c r="D9" s="21"/>
      <c r="E9" s="16"/>
      <c r="F9" s="22"/>
      <c r="G9" s="6"/>
      <c r="H9" s="10" t="s">
        <v>11</v>
      </c>
    </row>
    <row r="10" spans="1:8">
      <c r="A10" s="28"/>
      <c r="B10" s="6"/>
      <c r="C10" s="16"/>
      <c r="D10" s="29"/>
      <c r="E10" s="16"/>
      <c r="F10" s="29"/>
      <c r="G10" s="30"/>
      <c r="H10" s="31" t="s">
        <v>12</v>
      </c>
    </row>
    <row r="11" spans="1:8">
      <c r="A11" s="32"/>
      <c r="B11" s="33"/>
      <c r="C11" s="34" t="s">
        <v>13</v>
      </c>
      <c r="D11" s="35"/>
      <c r="E11" s="35"/>
      <c r="F11" s="210" t="s">
        <v>14</v>
      </c>
      <c r="G11" s="211"/>
      <c r="H11" s="36"/>
    </row>
    <row r="12" spans="1:8">
      <c r="A12" s="5"/>
      <c r="B12" s="22" t="s">
        <v>15</v>
      </c>
      <c r="C12" s="37" t="s">
        <v>16</v>
      </c>
      <c r="D12" s="37" t="s">
        <v>17</v>
      </c>
      <c r="E12" s="37" t="s">
        <v>18</v>
      </c>
      <c r="F12" s="37" t="s">
        <v>19</v>
      </c>
      <c r="G12" s="37" t="s">
        <v>20</v>
      </c>
      <c r="H12" s="37" t="s">
        <v>21</v>
      </c>
    </row>
    <row r="13" spans="1:8">
      <c r="A13" s="38"/>
      <c r="B13" s="2"/>
      <c r="C13" s="39" t="s">
        <v>22</v>
      </c>
      <c r="D13" s="40">
        <v>-1</v>
      </c>
      <c r="E13" s="40">
        <v>-2</v>
      </c>
      <c r="F13" s="40">
        <v>-3</v>
      </c>
      <c r="G13" s="40">
        <v>-4</v>
      </c>
      <c r="H13" s="40">
        <v>-5</v>
      </c>
    </row>
    <row r="14" spans="1:8">
      <c r="A14" s="28" t="s">
        <v>23</v>
      </c>
      <c r="B14" s="6" t="s">
        <v>24</v>
      </c>
      <c r="C14" s="212">
        <v>1</v>
      </c>
      <c r="D14" s="41">
        <f>D15+D21+D22</f>
        <v>9976035</v>
      </c>
      <c r="E14" s="138">
        <f>E15+E21+E22</f>
        <v>86355150</v>
      </c>
      <c r="F14" s="41">
        <f>(F16-F17)/0.26</f>
        <v>40676900</v>
      </c>
      <c r="G14" s="42">
        <f>(G16-G17)/0.23</f>
        <v>866221.7391304347</v>
      </c>
      <c r="H14" s="43">
        <f t="shared" ref="H14:H27" si="0">SUM(D14:G14)</f>
        <v>137874306.73913044</v>
      </c>
    </row>
    <row r="15" spans="1:8" outlineLevel="1">
      <c r="A15" s="28"/>
      <c r="B15" s="44" t="s">
        <v>25</v>
      </c>
      <c r="C15" s="213"/>
      <c r="D15" s="46">
        <v>9542015</v>
      </c>
      <c r="E15" s="47">
        <v>86283738</v>
      </c>
      <c r="F15" s="41"/>
      <c r="G15" s="42"/>
      <c r="H15" s="43"/>
    </row>
    <row r="16" spans="1:8" outlineLevel="1">
      <c r="A16" s="28"/>
      <c r="B16" s="44" t="s">
        <v>26</v>
      </c>
      <c r="C16" s="213"/>
      <c r="D16" s="46"/>
      <c r="E16" s="47"/>
      <c r="F16" s="46">
        <v>10757714</v>
      </c>
      <c r="G16" s="47">
        <v>199231</v>
      </c>
      <c r="H16" s="43"/>
    </row>
    <row r="17" spans="1:8" outlineLevel="1">
      <c r="A17" s="28"/>
      <c r="B17" s="44" t="s">
        <v>27</v>
      </c>
      <c r="C17" s="213"/>
      <c r="D17" s="46"/>
      <c r="E17" s="47"/>
      <c r="F17" s="46">
        <v>181720</v>
      </c>
      <c r="G17" s="47">
        <v>0</v>
      </c>
      <c r="H17" s="43"/>
    </row>
    <row r="18" spans="1:8">
      <c r="A18" s="48" t="s">
        <v>28</v>
      </c>
      <c r="B18" s="6" t="s">
        <v>29</v>
      </c>
      <c r="C18" s="45">
        <v>2</v>
      </c>
      <c r="D18" s="49"/>
      <c r="E18" s="50"/>
      <c r="F18" s="49">
        <f>F85</f>
        <v>0</v>
      </c>
      <c r="G18" s="50"/>
      <c r="H18" s="43"/>
    </row>
    <row r="19" spans="1:8">
      <c r="A19" s="5" t="s">
        <v>30</v>
      </c>
      <c r="B19" s="51" t="s">
        <v>31</v>
      </c>
      <c r="C19" s="37">
        <v>21</v>
      </c>
      <c r="D19" s="126">
        <v>220790</v>
      </c>
      <c r="E19" s="127">
        <v>1983634</v>
      </c>
      <c r="F19" s="52"/>
      <c r="G19" s="53"/>
      <c r="H19" s="43">
        <f t="shared" si="0"/>
        <v>2204424</v>
      </c>
    </row>
    <row r="20" spans="1:8">
      <c r="A20" s="5" t="s">
        <v>32</v>
      </c>
      <c r="B20" s="11" t="s">
        <v>33</v>
      </c>
      <c r="C20" s="54">
        <v>22</v>
      </c>
      <c r="D20" s="128">
        <v>0</v>
      </c>
      <c r="E20" s="129">
        <v>0</v>
      </c>
      <c r="F20" s="52"/>
      <c r="G20" s="53"/>
      <c r="H20" s="43">
        <f t="shared" si="0"/>
        <v>0</v>
      </c>
    </row>
    <row r="21" spans="1:8">
      <c r="A21" s="5" t="s">
        <v>34</v>
      </c>
      <c r="B21" s="51" t="s">
        <v>35</v>
      </c>
      <c r="C21" s="37">
        <v>23</v>
      </c>
      <c r="D21" s="126">
        <v>90081</v>
      </c>
      <c r="E21" s="127">
        <v>71412</v>
      </c>
      <c r="F21" s="57"/>
      <c r="G21" s="58"/>
      <c r="H21" s="59">
        <f t="shared" si="0"/>
        <v>161493</v>
      </c>
    </row>
    <row r="22" spans="1:8">
      <c r="A22" s="5"/>
      <c r="B22" s="60" t="s">
        <v>36</v>
      </c>
      <c r="C22" s="54">
        <v>24</v>
      </c>
      <c r="D22" s="128">
        <v>343939</v>
      </c>
      <c r="E22" s="129">
        <v>0</v>
      </c>
      <c r="F22" s="55"/>
      <c r="G22" s="56"/>
      <c r="H22" s="43">
        <f t="shared" si="0"/>
        <v>343939</v>
      </c>
    </row>
    <row r="23" spans="1:8">
      <c r="A23" s="5"/>
      <c r="B23" s="61" t="s">
        <v>37</v>
      </c>
      <c r="C23" s="37">
        <v>25</v>
      </c>
      <c r="D23" s="126">
        <v>0</v>
      </c>
      <c r="E23" s="127"/>
      <c r="F23" s="62"/>
      <c r="G23" s="63"/>
      <c r="H23" s="59">
        <f t="shared" si="0"/>
        <v>0</v>
      </c>
    </row>
    <row r="24" spans="1:8">
      <c r="A24" s="5"/>
      <c r="B24" s="61" t="s">
        <v>38</v>
      </c>
      <c r="C24" s="54">
        <v>26</v>
      </c>
      <c r="D24" s="140">
        <v>893260.46</v>
      </c>
      <c r="E24" s="129"/>
      <c r="F24" s="55"/>
      <c r="G24" s="56"/>
      <c r="H24" s="43">
        <f t="shared" si="0"/>
        <v>893260.46</v>
      </c>
    </row>
    <row r="25" spans="1:8">
      <c r="A25" s="5"/>
      <c r="B25" s="61" t="s">
        <v>39</v>
      </c>
      <c r="C25" s="54">
        <v>27</v>
      </c>
      <c r="D25" s="64"/>
      <c r="E25" s="65"/>
      <c r="F25" s="64"/>
      <c r="G25" s="65"/>
      <c r="H25" s="43">
        <f t="shared" si="0"/>
        <v>0</v>
      </c>
    </row>
    <row r="26" spans="1:8">
      <c r="A26" s="5"/>
      <c r="B26" s="61" t="s">
        <v>40</v>
      </c>
      <c r="C26" s="54">
        <v>28</v>
      </c>
      <c r="D26" s="66"/>
      <c r="E26" s="65"/>
      <c r="F26" s="64"/>
      <c r="G26" s="39"/>
      <c r="H26" s="43">
        <f t="shared" si="0"/>
        <v>0</v>
      </c>
    </row>
    <row r="27" spans="1:8">
      <c r="A27" s="5"/>
      <c r="B27" s="5" t="s">
        <v>41</v>
      </c>
      <c r="C27" s="54">
        <v>29</v>
      </c>
      <c r="D27" s="64"/>
      <c r="E27" s="65"/>
      <c r="F27" s="64"/>
      <c r="G27" s="65"/>
      <c r="H27" s="43">
        <f t="shared" si="0"/>
        <v>0</v>
      </c>
    </row>
    <row r="28" spans="1:8">
      <c r="A28" s="5"/>
      <c r="B28" s="51" t="s">
        <v>42</v>
      </c>
      <c r="C28" s="37">
        <v>30</v>
      </c>
      <c r="D28" s="59">
        <f>SUM(D19:D23)+D24</f>
        <v>1548070.46</v>
      </c>
      <c r="E28" s="59">
        <f>SUM(E19:E23)-E24</f>
        <v>2055046</v>
      </c>
      <c r="F28" s="59">
        <f>SUM(F19:F23)-F24</f>
        <v>0</v>
      </c>
      <c r="G28" s="59">
        <f>SUM(G19:G23)-G24</f>
        <v>0</v>
      </c>
      <c r="H28" s="56">
        <f>SUM(H19:H23)-H24</f>
        <v>1816595.54</v>
      </c>
    </row>
    <row r="29" spans="1:8">
      <c r="A29" s="67" t="s">
        <v>43</v>
      </c>
      <c r="B29" s="68"/>
      <c r="C29" s="54">
        <v>40</v>
      </c>
      <c r="D29" s="55">
        <f>D14-D28</f>
        <v>8427964.5399999991</v>
      </c>
      <c r="E29" s="69">
        <f>E14-E28</f>
        <v>84300104</v>
      </c>
      <c r="F29" s="56">
        <f>F14+F18-F28</f>
        <v>40676900</v>
      </c>
      <c r="G29" s="55">
        <f>G14-G28</f>
        <v>866221.7391304347</v>
      </c>
      <c r="H29" s="56">
        <f>H14-H28</f>
        <v>136057711.19913045</v>
      </c>
    </row>
    <row r="30" spans="1:8">
      <c r="A30" s="28" t="s">
        <v>44</v>
      </c>
      <c r="B30" s="51" t="s">
        <v>45</v>
      </c>
      <c r="C30" s="39">
        <v>51</v>
      </c>
      <c r="D30" s="130">
        <v>17808</v>
      </c>
      <c r="E30" s="131">
        <v>18692</v>
      </c>
      <c r="F30" s="70"/>
      <c r="G30" s="71"/>
      <c r="H30" s="43">
        <f t="shared" ref="H30:H39" si="1">SUM(D30:G30)</f>
        <v>36500</v>
      </c>
    </row>
    <row r="31" spans="1:8">
      <c r="A31" s="72" t="s">
        <v>46</v>
      </c>
      <c r="B31" s="11" t="s">
        <v>47</v>
      </c>
      <c r="C31" s="39">
        <v>52</v>
      </c>
      <c r="D31" s="126"/>
      <c r="E31" s="127"/>
      <c r="F31" s="73"/>
      <c r="G31" s="74"/>
      <c r="H31" s="43">
        <f t="shared" si="1"/>
        <v>0</v>
      </c>
    </row>
    <row r="32" spans="1:8">
      <c r="A32" s="5"/>
      <c r="B32" s="51" t="s">
        <v>48</v>
      </c>
      <c r="C32" s="39">
        <v>53</v>
      </c>
      <c r="D32" s="128"/>
      <c r="E32" s="129"/>
      <c r="F32" s="70"/>
      <c r="G32" s="71"/>
      <c r="H32" s="43">
        <f t="shared" si="1"/>
        <v>0</v>
      </c>
    </row>
    <row r="33" spans="1:8">
      <c r="A33" s="5"/>
      <c r="B33" s="11" t="s">
        <v>49</v>
      </c>
      <c r="C33" s="39">
        <v>54</v>
      </c>
      <c r="D33" s="126"/>
      <c r="E33" s="127"/>
      <c r="F33" s="73"/>
      <c r="G33" s="74"/>
      <c r="H33" s="59">
        <f t="shared" si="1"/>
        <v>0</v>
      </c>
    </row>
    <row r="34" spans="1:8">
      <c r="A34" s="5"/>
      <c r="B34" s="51" t="s">
        <v>50</v>
      </c>
      <c r="C34" s="39">
        <v>55</v>
      </c>
      <c r="D34" s="128"/>
      <c r="E34" s="129"/>
      <c r="F34" s="70"/>
      <c r="G34" s="71"/>
      <c r="H34" s="43">
        <f t="shared" si="1"/>
        <v>0</v>
      </c>
    </row>
    <row r="35" spans="1:8">
      <c r="A35" s="5"/>
      <c r="B35" s="51" t="s">
        <v>51</v>
      </c>
      <c r="C35" s="39">
        <v>56</v>
      </c>
      <c r="D35" s="126"/>
      <c r="E35" s="127"/>
      <c r="F35" s="73"/>
      <c r="G35" s="74"/>
      <c r="H35" s="59">
        <f t="shared" si="1"/>
        <v>0</v>
      </c>
    </row>
    <row r="36" spans="1:8">
      <c r="A36" s="5"/>
      <c r="B36" s="11" t="s">
        <v>52</v>
      </c>
      <c r="C36" s="39">
        <v>57</v>
      </c>
      <c r="D36" s="128">
        <v>17498</v>
      </c>
      <c r="E36" s="129">
        <v>33609</v>
      </c>
      <c r="F36" s="70"/>
      <c r="G36" s="71"/>
      <c r="H36" s="43">
        <f t="shared" si="1"/>
        <v>51107</v>
      </c>
    </row>
    <row r="37" spans="1:8">
      <c r="A37" s="5"/>
      <c r="B37" s="51" t="s">
        <v>40</v>
      </c>
      <c r="C37" s="39">
        <v>58</v>
      </c>
      <c r="D37" s="62"/>
      <c r="E37" s="63"/>
      <c r="F37" s="75"/>
      <c r="G37" s="76"/>
      <c r="H37" s="59">
        <f t="shared" si="1"/>
        <v>0</v>
      </c>
    </row>
    <row r="38" spans="1:8">
      <c r="A38" s="5"/>
      <c r="B38" s="11" t="s">
        <v>41</v>
      </c>
      <c r="C38" s="39">
        <v>59</v>
      </c>
      <c r="D38" s="55"/>
      <c r="E38" s="56"/>
      <c r="F38" s="77"/>
      <c r="G38" s="78"/>
      <c r="H38" s="43">
        <f t="shared" si="1"/>
        <v>0</v>
      </c>
    </row>
    <row r="39" spans="1:8">
      <c r="A39" s="5"/>
      <c r="B39" s="51" t="s">
        <v>53</v>
      </c>
      <c r="C39" s="39">
        <v>60</v>
      </c>
      <c r="D39" s="62"/>
      <c r="E39" s="63"/>
      <c r="F39" s="75"/>
      <c r="G39" s="76"/>
      <c r="H39" s="59">
        <f t="shared" si="1"/>
        <v>0</v>
      </c>
    </row>
    <row r="40" spans="1:8">
      <c r="A40" s="5"/>
      <c r="B40" s="61" t="s">
        <v>54</v>
      </c>
      <c r="C40" s="39">
        <v>61</v>
      </c>
      <c r="D40" s="55"/>
      <c r="E40" s="56"/>
      <c r="F40" s="77"/>
      <c r="G40" s="78"/>
      <c r="H40" s="43"/>
    </row>
    <row r="41" spans="1:8">
      <c r="A41" s="5"/>
      <c r="B41" s="61" t="s">
        <v>55</v>
      </c>
      <c r="C41" s="39">
        <v>62</v>
      </c>
      <c r="D41" s="62"/>
      <c r="E41" s="63"/>
      <c r="F41" s="75"/>
      <c r="G41" s="76"/>
      <c r="H41" s="59"/>
    </row>
    <row r="42" spans="1:8">
      <c r="A42" s="5"/>
      <c r="B42" s="61" t="s">
        <v>56</v>
      </c>
      <c r="C42" s="39">
        <v>63</v>
      </c>
      <c r="D42" s="55"/>
      <c r="E42" s="56"/>
      <c r="F42" s="77"/>
      <c r="G42" s="78"/>
      <c r="H42" s="43"/>
    </row>
    <row r="43" spans="1:8">
      <c r="A43" s="5"/>
      <c r="B43" s="61" t="s">
        <v>57</v>
      </c>
      <c r="C43" s="39">
        <v>64</v>
      </c>
      <c r="D43" s="62"/>
      <c r="E43" s="63"/>
      <c r="F43" s="75"/>
      <c r="G43" s="76"/>
      <c r="H43" s="59"/>
    </row>
    <row r="44" spans="1:8">
      <c r="A44" s="5"/>
      <c r="B44" s="61" t="s">
        <v>58</v>
      </c>
      <c r="C44" s="39">
        <v>65</v>
      </c>
      <c r="D44" s="55"/>
      <c r="E44" s="56"/>
      <c r="F44" s="77"/>
      <c r="G44" s="78"/>
      <c r="H44" s="43"/>
    </row>
    <row r="45" spans="1:8">
      <c r="A45" s="5"/>
      <c r="B45" s="61" t="s">
        <v>59</v>
      </c>
      <c r="C45" s="39">
        <v>66</v>
      </c>
      <c r="D45" s="64"/>
      <c r="E45" s="65"/>
      <c r="F45" s="79"/>
      <c r="G45" s="80"/>
      <c r="H45" s="81"/>
    </row>
    <row r="46" spans="1:8">
      <c r="A46" s="5"/>
      <c r="B46" s="61" t="s">
        <v>60</v>
      </c>
      <c r="C46" s="39">
        <v>67</v>
      </c>
      <c r="D46" s="62"/>
      <c r="E46" s="63"/>
      <c r="F46" s="75"/>
      <c r="G46" s="76"/>
      <c r="H46" s="59"/>
    </row>
    <row r="47" spans="1:8">
      <c r="A47" s="61"/>
      <c r="B47" s="51" t="s">
        <v>124</v>
      </c>
      <c r="C47" s="54">
        <v>70</v>
      </c>
      <c r="D47" s="55">
        <f>SUM(D30:D41)</f>
        <v>35306</v>
      </c>
      <c r="E47" s="56">
        <f>SUM(E30:E41)</f>
        <v>52301</v>
      </c>
      <c r="F47" s="55">
        <f>SUM(F30:F41)</f>
        <v>0</v>
      </c>
      <c r="G47" s="56">
        <f>SUM(G30:G41)</f>
        <v>0</v>
      </c>
      <c r="H47" s="43">
        <f>SUM(H30:H41)</f>
        <v>87607</v>
      </c>
    </row>
    <row r="48" spans="1:8">
      <c r="A48" s="5" t="s">
        <v>61</v>
      </c>
      <c r="B48" s="51" t="s">
        <v>62</v>
      </c>
      <c r="C48" s="54">
        <v>81</v>
      </c>
      <c r="D48" s="55">
        <f>D29-D47</f>
        <v>8392658.5399999991</v>
      </c>
      <c r="E48" s="56">
        <f>E29-E47</f>
        <v>84247803</v>
      </c>
      <c r="F48" s="55">
        <f>F29-F47</f>
        <v>40676900</v>
      </c>
      <c r="G48" s="56">
        <f>G29-G47</f>
        <v>866221.7391304347</v>
      </c>
      <c r="H48" s="43">
        <f>SUM(D48:G48)</f>
        <v>134183583.27913043</v>
      </c>
    </row>
    <row r="49" spans="1:8">
      <c r="A49" s="72" t="s">
        <v>28</v>
      </c>
      <c r="B49" s="60" t="s">
        <v>134</v>
      </c>
      <c r="C49" s="39">
        <v>82</v>
      </c>
      <c r="D49" s="64"/>
      <c r="E49" s="65"/>
      <c r="F49" s="82"/>
      <c r="G49" s="83"/>
      <c r="H49" s="43"/>
    </row>
    <row r="50" spans="1:8">
      <c r="A50" s="72" t="s">
        <v>63</v>
      </c>
      <c r="B50" s="60" t="s">
        <v>64</v>
      </c>
      <c r="C50" s="39">
        <v>83</v>
      </c>
      <c r="D50" s="62"/>
      <c r="E50" s="63"/>
      <c r="F50" s="62"/>
      <c r="G50" s="63"/>
      <c r="H50" s="43"/>
    </row>
    <row r="51" spans="1:8">
      <c r="A51" s="84" t="s">
        <v>65</v>
      </c>
      <c r="B51" s="60" t="s">
        <v>66</v>
      </c>
      <c r="C51" s="39">
        <v>84</v>
      </c>
      <c r="D51" s="55"/>
      <c r="E51" s="56"/>
      <c r="F51" s="55"/>
      <c r="G51" s="56"/>
      <c r="H51" s="43"/>
    </row>
    <row r="52" spans="1:8">
      <c r="A52" s="84" t="s">
        <v>67</v>
      </c>
      <c r="B52" s="60" t="s">
        <v>68</v>
      </c>
      <c r="C52" s="39">
        <v>85</v>
      </c>
      <c r="D52" s="62"/>
      <c r="E52" s="63"/>
      <c r="F52" s="62"/>
      <c r="G52" s="63"/>
      <c r="H52" s="43"/>
    </row>
    <row r="53" spans="1:8">
      <c r="A53" s="84" t="s">
        <v>69</v>
      </c>
      <c r="B53" s="60" t="s">
        <v>70</v>
      </c>
      <c r="C53" s="39">
        <v>86</v>
      </c>
      <c r="D53" s="55"/>
      <c r="E53" s="56"/>
      <c r="F53" s="55"/>
      <c r="G53" s="56"/>
      <c r="H53" s="43"/>
    </row>
    <row r="54" spans="1:8">
      <c r="A54" s="84" t="s">
        <v>71</v>
      </c>
      <c r="B54" s="60" t="s">
        <v>39</v>
      </c>
      <c r="C54" s="39">
        <v>87</v>
      </c>
      <c r="D54" s="62"/>
      <c r="E54" s="63"/>
      <c r="F54" s="62"/>
      <c r="G54" s="63"/>
      <c r="H54" s="43"/>
    </row>
    <row r="55" spans="1:8">
      <c r="A55" s="84" t="s">
        <v>72</v>
      </c>
      <c r="B55" s="61" t="s">
        <v>40</v>
      </c>
      <c r="C55" s="39">
        <v>88</v>
      </c>
      <c r="D55" s="55"/>
      <c r="E55" s="56"/>
      <c r="F55" s="55"/>
      <c r="G55" s="56"/>
      <c r="H55" s="43"/>
    </row>
    <row r="56" spans="1:8">
      <c r="A56" s="85" t="s">
        <v>73</v>
      </c>
      <c r="B56" s="11" t="s">
        <v>41</v>
      </c>
      <c r="C56" s="39">
        <v>89</v>
      </c>
      <c r="D56" s="64"/>
      <c r="E56" s="65"/>
      <c r="F56" s="64"/>
      <c r="G56" s="65"/>
      <c r="H56" s="43"/>
    </row>
    <row r="57" spans="1:8">
      <c r="A57" s="86"/>
      <c r="B57" s="51" t="s">
        <v>74</v>
      </c>
      <c r="C57" s="39">
        <v>90</v>
      </c>
      <c r="D57" s="64">
        <f>SUM(D48:D56)</f>
        <v>8392658.5399999991</v>
      </c>
      <c r="E57" s="65">
        <f>SUM(E48:E56)</f>
        <v>84247803</v>
      </c>
      <c r="F57" s="64">
        <f>SUM(F48:F56)</f>
        <v>40676900</v>
      </c>
      <c r="G57" s="65">
        <f>SUM(G48:G56)</f>
        <v>866221.7391304347</v>
      </c>
      <c r="H57" s="81">
        <f>SUM(H48:H56)</f>
        <v>134183583.27913043</v>
      </c>
    </row>
    <row r="58" spans="1:8">
      <c r="A58" s="87"/>
      <c r="B58" s="88" t="s">
        <v>75</v>
      </c>
      <c r="C58" s="39"/>
      <c r="D58" s="64">
        <f>D57</f>
        <v>8392658.5399999991</v>
      </c>
      <c r="E58" s="66">
        <f>E57</f>
        <v>84247803</v>
      </c>
      <c r="F58" s="65">
        <f>F57</f>
        <v>40676900</v>
      </c>
      <c r="G58" s="81">
        <f>G57</f>
        <v>866221.7391304347</v>
      </c>
      <c r="H58" s="56">
        <f>H57</f>
        <v>134183583.27913043</v>
      </c>
    </row>
    <row r="59" spans="1:8">
      <c r="A59" s="89" t="s">
        <v>76</v>
      </c>
      <c r="B59" s="32" t="s">
        <v>77</v>
      </c>
      <c r="C59" s="22"/>
      <c r="D59" s="90"/>
      <c r="E59" s="90"/>
      <c r="F59" s="90"/>
      <c r="G59" s="90"/>
      <c r="H59" s="59"/>
    </row>
    <row r="60" spans="1:8">
      <c r="A60" s="5"/>
      <c r="B60" s="91" t="s">
        <v>126</v>
      </c>
      <c r="C60" s="21"/>
      <c r="D60" s="62"/>
      <c r="E60" s="62"/>
      <c r="F60" s="62"/>
      <c r="G60" s="62"/>
      <c r="H60" s="59"/>
    </row>
    <row r="61" spans="1:8">
      <c r="A61" s="5"/>
      <c r="B61" s="32" t="s">
        <v>78</v>
      </c>
      <c r="C61" s="33"/>
      <c r="D61" s="33"/>
      <c r="E61" s="33"/>
      <c r="F61" s="33"/>
      <c r="G61" s="125" t="s">
        <v>79</v>
      </c>
      <c r="H61" s="93"/>
    </row>
    <row r="62" spans="1:8">
      <c r="A62" s="61"/>
      <c r="B62" s="38" t="s">
        <v>154</v>
      </c>
      <c r="C62" s="3"/>
      <c r="D62" s="3"/>
      <c r="E62" s="3"/>
      <c r="F62" s="3"/>
      <c r="G62" s="60"/>
      <c r="H62" s="94"/>
    </row>
    <row r="63" spans="1:8">
      <c r="A63" s="6"/>
      <c r="B63" s="95"/>
      <c r="C63" s="9"/>
      <c r="D63" s="9"/>
      <c r="E63" s="21" t="s">
        <v>80</v>
      </c>
      <c r="F63" s="9"/>
      <c r="G63" s="9"/>
      <c r="H63" s="29" t="s">
        <v>81</v>
      </c>
    </row>
    <row r="64" spans="1:8">
      <c r="A64" s="6"/>
      <c r="B64" s="6"/>
      <c r="C64" s="9"/>
      <c r="D64" s="9"/>
      <c r="E64" s="21">
        <v>1</v>
      </c>
      <c r="F64" s="9"/>
      <c r="G64" s="9"/>
      <c r="H64" s="6"/>
    </row>
    <row r="65" spans="1:8">
      <c r="A65" s="6"/>
      <c r="B65" s="9"/>
      <c r="C65" s="9"/>
      <c r="D65" s="9"/>
      <c r="E65" s="6"/>
      <c r="F65" s="9"/>
      <c r="G65" s="9"/>
      <c r="H65" s="9"/>
    </row>
    <row r="66" spans="1:8">
      <c r="A66" s="6"/>
      <c r="B66" s="96"/>
      <c r="C66" s="6"/>
      <c r="D66" s="9"/>
      <c r="E66" s="9"/>
      <c r="F66" s="9"/>
      <c r="G66" s="9"/>
      <c r="H66" s="9"/>
    </row>
    <row r="67" spans="1:8">
      <c r="A67" s="89"/>
      <c r="B67" s="97"/>
      <c r="C67" s="98"/>
      <c r="D67" s="33"/>
      <c r="E67" s="33"/>
      <c r="F67" s="98"/>
      <c r="G67" s="98"/>
      <c r="H67" s="99" t="str">
        <f t="shared" ref="H67:H72" si="2">H2</f>
        <v>STATE</v>
      </c>
    </row>
    <row r="68" spans="1:8">
      <c r="A68" s="5"/>
      <c r="B68" s="100"/>
      <c r="C68" s="8"/>
      <c r="D68" s="7"/>
      <c r="E68" s="8"/>
      <c r="F68" s="8"/>
      <c r="G68" s="8"/>
      <c r="H68" s="101" t="str">
        <f t="shared" si="2"/>
        <v>Kansas</v>
      </c>
    </row>
    <row r="69" spans="1:8">
      <c r="A69" s="5"/>
      <c r="B69" s="100"/>
      <c r="C69" s="8"/>
      <c r="D69" s="7" t="s">
        <v>82</v>
      </c>
      <c r="E69" s="6"/>
      <c r="F69" s="8"/>
      <c r="G69" s="8"/>
      <c r="H69" s="99" t="str">
        <f t="shared" si="2"/>
        <v>YEAR</v>
      </c>
    </row>
    <row r="70" spans="1:8">
      <c r="A70" s="5"/>
      <c r="B70" s="100"/>
      <c r="C70" s="9"/>
      <c r="D70" s="6"/>
      <c r="E70" s="9"/>
      <c r="F70" s="9"/>
      <c r="G70" s="9"/>
      <c r="H70" s="99">
        <f t="shared" si="2"/>
        <v>2021</v>
      </c>
    </row>
    <row r="71" spans="1:8">
      <c r="A71" s="5"/>
      <c r="B71" s="100"/>
      <c r="C71" s="102"/>
      <c r="D71" s="102"/>
      <c r="E71" s="95"/>
      <c r="F71" s="102"/>
      <c r="G71" s="102"/>
      <c r="H71" s="99" t="str">
        <f t="shared" si="2"/>
        <v>MONTH OF SALE</v>
      </c>
    </row>
    <row r="72" spans="1:8">
      <c r="A72" s="61"/>
      <c r="B72" s="1"/>
      <c r="C72" s="103"/>
      <c r="D72" s="103"/>
      <c r="E72" s="103"/>
      <c r="F72" s="103"/>
      <c r="G72" s="103"/>
      <c r="H72" s="104" t="str">
        <f t="shared" si="2"/>
        <v>January</v>
      </c>
    </row>
    <row r="73" spans="1:8">
      <c r="A73" s="11" t="s">
        <v>83</v>
      </c>
      <c r="B73" s="6"/>
      <c r="C73" s="102"/>
      <c r="D73" s="105" t="s">
        <v>84</v>
      </c>
      <c r="E73" s="105"/>
      <c r="F73" s="105"/>
      <c r="G73" s="105"/>
      <c r="H73" s="106"/>
    </row>
    <row r="74" spans="1:8">
      <c r="A74" s="5"/>
      <c r="B74" s="6"/>
      <c r="C74" s="6"/>
      <c r="D74" s="9"/>
      <c r="E74" s="21" t="s">
        <v>85</v>
      </c>
      <c r="F74" s="95" t="s">
        <v>86</v>
      </c>
      <c r="G74" s="9"/>
      <c r="H74" s="92"/>
    </row>
    <row r="75" spans="1:8">
      <c r="A75" s="5"/>
      <c r="B75" s="6"/>
      <c r="C75" s="107" t="s">
        <v>87</v>
      </c>
      <c r="D75" s="95"/>
      <c r="E75" s="9" t="s">
        <v>88</v>
      </c>
      <c r="F75" s="108">
        <v>37803</v>
      </c>
      <c r="G75" s="9"/>
      <c r="H75" s="92"/>
    </row>
    <row r="76" spans="1:8">
      <c r="A76" s="5"/>
      <c r="B76" s="6"/>
      <c r="C76" s="107" t="s">
        <v>89</v>
      </c>
      <c r="D76" s="95"/>
      <c r="E76" s="9" t="s">
        <v>88</v>
      </c>
      <c r="F76" s="108">
        <v>37803</v>
      </c>
      <c r="G76" s="9"/>
      <c r="H76" s="92"/>
    </row>
    <row r="77" spans="1:8">
      <c r="A77" s="5"/>
      <c r="B77" s="6"/>
      <c r="C77" s="107" t="s">
        <v>90</v>
      </c>
      <c r="D77" s="95"/>
      <c r="E77" s="9" t="s">
        <v>91</v>
      </c>
      <c r="F77" s="108">
        <v>39083</v>
      </c>
      <c r="G77" s="9"/>
      <c r="H77" s="92"/>
    </row>
    <row r="78" spans="1:8">
      <c r="A78" s="5"/>
      <c r="B78" s="6"/>
      <c r="C78" s="107" t="s">
        <v>92</v>
      </c>
      <c r="D78" s="95"/>
      <c r="E78" s="9" t="s">
        <v>93</v>
      </c>
      <c r="F78" s="108">
        <v>37803</v>
      </c>
      <c r="G78" s="9"/>
      <c r="H78" s="92"/>
    </row>
    <row r="79" spans="1:8">
      <c r="A79" s="5"/>
      <c r="B79" s="6"/>
      <c r="C79" s="109" t="s">
        <v>94</v>
      </c>
      <c r="D79" s="95"/>
      <c r="E79" s="9" t="s">
        <v>95</v>
      </c>
      <c r="F79" s="108">
        <v>37803</v>
      </c>
      <c r="G79" s="9"/>
      <c r="H79" s="92"/>
    </row>
    <row r="80" spans="1:8">
      <c r="A80" s="5"/>
      <c r="B80" s="6"/>
      <c r="C80" s="107" t="s">
        <v>96</v>
      </c>
      <c r="D80" s="95"/>
      <c r="E80" s="9" t="s">
        <v>95</v>
      </c>
      <c r="F80" s="108">
        <v>37803</v>
      </c>
      <c r="G80" s="9"/>
      <c r="H80" s="92"/>
    </row>
    <row r="81" spans="1:8">
      <c r="A81" s="61"/>
      <c r="B81" s="2" t="s">
        <v>97</v>
      </c>
      <c r="C81" s="3"/>
      <c r="D81" s="3"/>
      <c r="E81" s="3"/>
      <c r="F81" s="3"/>
      <c r="G81" s="3"/>
      <c r="H81" s="94"/>
    </row>
    <row r="82" spans="1:8">
      <c r="A82" s="5" t="s">
        <v>98</v>
      </c>
      <c r="B82" s="12"/>
      <c r="C82" s="9"/>
      <c r="D82" s="9"/>
      <c r="E82" s="9"/>
      <c r="F82" s="21" t="s">
        <v>99</v>
      </c>
      <c r="G82" s="9"/>
      <c r="H82" s="92"/>
    </row>
    <row r="83" spans="1:8" s="137" customFormat="1" ht="26.25">
      <c r="A83" s="132"/>
      <c r="B83" s="133"/>
      <c r="C83" s="134"/>
      <c r="D83" s="134"/>
      <c r="E83" s="135" t="s">
        <v>125</v>
      </c>
      <c r="F83" s="135" t="s">
        <v>100</v>
      </c>
      <c r="G83" s="134"/>
      <c r="H83" s="136"/>
    </row>
    <row r="84" spans="1:8">
      <c r="A84" s="5"/>
      <c r="B84" s="12" t="s">
        <v>101</v>
      </c>
      <c r="C84" s="9"/>
      <c r="D84" s="9"/>
      <c r="E84" s="110">
        <f>D14+E14</f>
        <v>96331185</v>
      </c>
      <c r="F84" s="111">
        <f>(+F28+F29+G29)-(F85-F86)</f>
        <v>41543121.739130437</v>
      </c>
      <c r="G84" s="9"/>
      <c r="H84" s="112"/>
    </row>
    <row r="85" spans="1:8">
      <c r="A85" s="5"/>
      <c r="B85" s="12" t="s">
        <v>102</v>
      </c>
      <c r="C85" s="9"/>
      <c r="D85" s="9"/>
      <c r="E85" s="110"/>
      <c r="F85" s="111">
        <f>0/0.26</f>
        <v>0</v>
      </c>
      <c r="G85" s="9"/>
      <c r="H85" s="113"/>
    </row>
    <row r="86" spans="1:8">
      <c r="A86" s="5"/>
      <c r="B86" s="12" t="s">
        <v>103</v>
      </c>
      <c r="C86" s="9"/>
      <c r="D86" s="9"/>
      <c r="E86" s="110"/>
      <c r="F86" s="111"/>
      <c r="G86" s="9"/>
      <c r="H86" s="114"/>
    </row>
    <row r="87" spans="1:8">
      <c r="A87" s="5"/>
      <c r="B87" s="12" t="str">
        <f>"= Gross consumption in State (enter on page 1, item 1)"</f>
        <v>= Gross consumption in State (enter on page 1, item 1)</v>
      </c>
      <c r="C87" s="9"/>
      <c r="D87" s="9"/>
      <c r="E87" s="110">
        <f>(E84+E85)-E86</f>
        <v>96331185</v>
      </c>
      <c r="F87" s="111">
        <f>(F84+F85)-F86</f>
        <v>41543121.739130437</v>
      </c>
      <c r="G87" s="9"/>
      <c r="H87" s="113"/>
    </row>
    <row r="88" spans="1:8">
      <c r="A88" s="5"/>
      <c r="B88" s="12"/>
      <c r="C88" s="9"/>
      <c r="D88" s="9"/>
      <c r="E88" s="9"/>
      <c r="F88" s="9"/>
      <c r="G88" s="9"/>
      <c r="H88" s="92"/>
    </row>
    <row r="89" spans="1:8">
      <c r="A89" s="5"/>
      <c r="B89" s="12"/>
      <c r="C89" s="9"/>
      <c r="D89" s="9"/>
      <c r="E89" s="115" t="s">
        <v>104</v>
      </c>
      <c r="F89" s="9"/>
      <c r="G89" s="9"/>
      <c r="H89" s="92"/>
    </row>
    <row r="90" spans="1:8">
      <c r="A90" s="5"/>
      <c r="B90" s="12"/>
      <c r="C90" s="9"/>
      <c r="D90" s="9"/>
      <c r="E90" s="9"/>
      <c r="F90" s="116" t="s">
        <v>105</v>
      </c>
      <c r="G90" s="116" t="s">
        <v>106</v>
      </c>
      <c r="H90" s="117" t="s">
        <v>107</v>
      </c>
    </row>
    <row r="91" spans="1:8">
      <c r="A91" s="61"/>
      <c r="B91" s="2"/>
      <c r="C91" s="3"/>
      <c r="D91" s="3"/>
      <c r="E91" s="4" t="s">
        <v>108</v>
      </c>
      <c r="F91" s="118">
        <f>F14</f>
        <v>40676900</v>
      </c>
      <c r="G91" s="118">
        <f>G14</f>
        <v>866221.7391304347</v>
      </c>
      <c r="H91" s="119">
        <f>F91+G91</f>
        <v>41543121.739130437</v>
      </c>
    </row>
    <row r="92" spans="1:8">
      <c r="A92" s="5" t="s">
        <v>109</v>
      </c>
      <c r="B92" s="12"/>
      <c r="C92" s="9"/>
      <c r="D92" s="9"/>
      <c r="E92" s="9"/>
      <c r="F92" s="9"/>
      <c r="G92" s="9"/>
      <c r="H92" s="92"/>
    </row>
    <row r="93" spans="1:8">
      <c r="A93" s="5"/>
      <c r="B93" s="12"/>
      <c r="C93" s="9"/>
      <c r="D93" s="9"/>
      <c r="E93" s="9"/>
      <c r="F93" s="9"/>
      <c r="G93" s="9"/>
      <c r="H93" s="92"/>
    </row>
    <row r="94" spans="1:8">
      <c r="A94" s="5"/>
      <c r="B94" s="12" t="s">
        <v>110</v>
      </c>
      <c r="C94" s="9"/>
      <c r="D94" s="9"/>
      <c r="E94" s="120" t="s">
        <v>111</v>
      </c>
      <c r="F94" s="9"/>
      <c r="G94" s="9"/>
      <c r="H94" s="92"/>
    </row>
    <row r="95" spans="1:8">
      <c r="A95" s="5"/>
      <c r="B95" s="12"/>
      <c r="C95" s="9"/>
      <c r="D95" s="9"/>
      <c r="E95" s="9"/>
      <c r="F95" s="9"/>
      <c r="G95" s="9"/>
      <c r="H95" s="92"/>
    </row>
    <row r="96" spans="1:8">
      <c r="A96" s="5"/>
      <c r="B96" s="12"/>
      <c r="C96" s="9" t="s">
        <v>112</v>
      </c>
      <c r="D96" s="6"/>
      <c r="E96" s="21" t="s">
        <v>28</v>
      </c>
      <c r="F96" s="11" t="s">
        <v>113</v>
      </c>
      <c r="G96" s="9"/>
      <c r="H96" s="92"/>
    </row>
    <row r="97" spans="1:8">
      <c r="A97" s="5"/>
      <c r="B97" s="6"/>
      <c r="C97" s="9"/>
      <c r="D97" s="121" t="s">
        <v>114</v>
      </c>
      <c r="E97" s="3"/>
      <c r="F97" s="60"/>
      <c r="G97" s="9"/>
      <c r="H97" s="92"/>
    </row>
    <row r="98" spans="1:8">
      <c r="A98" s="5"/>
      <c r="B98" s="12"/>
      <c r="C98" s="9"/>
      <c r="D98" s="122" t="s">
        <v>115</v>
      </c>
      <c r="E98" s="3"/>
      <c r="F98" s="60"/>
      <c r="G98" s="9"/>
      <c r="H98" s="92"/>
    </row>
    <row r="99" spans="1:8">
      <c r="A99" s="5"/>
      <c r="B99" s="12"/>
      <c r="C99" s="9"/>
      <c r="D99" s="122" t="s">
        <v>116</v>
      </c>
      <c r="E99" s="110"/>
      <c r="F99" s="123">
        <v>1</v>
      </c>
      <c r="G99" s="9"/>
      <c r="H99" s="92"/>
    </row>
    <row r="100" spans="1:8">
      <c r="A100" s="61"/>
      <c r="B100" s="2"/>
      <c r="C100" s="3"/>
      <c r="D100" s="3"/>
      <c r="E100" s="3"/>
      <c r="F100" s="60"/>
      <c r="G100" s="3"/>
      <c r="H100" s="94"/>
    </row>
    <row r="101" spans="1:8">
      <c r="A101" s="5" t="s">
        <v>117</v>
      </c>
      <c r="B101" s="8"/>
      <c r="C101" s="9"/>
      <c r="D101" s="9"/>
      <c r="E101" s="9"/>
      <c r="F101" s="9"/>
      <c r="G101" s="9"/>
      <c r="H101" s="92"/>
    </row>
    <row r="102" spans="1:8">
      <c r="A102" s="5"/>
      <c r="B102" s="8"/>
      <c r="C102" s="9"/>
      <c r="D102" s="9"/>
      <c r="E102" s="9"/>
      <c r="F102" s="9"/>
      <c r="G102" s="9"/>
      <c r="H102" s="92"/>
    </row>
    <row r="103" spans="1:8">
      <c r="A103" s="24"/>
      <c r="B103" s="12"/>
      <c r="C103" s="15"/>
      <c r="D103" s="9"/>
      <c r="E103" s="9"/>
      <c r="F103" s="9"/>
      <c r="G103" s="9"/>
      <c r="H103" s="92"/>
    </row>
    <row r="104" spans="1:8">
      <c r="A104" s="5" t="s">
        <v>118</v>
      </c>
      <c r="B104" s="12"/>
      <c r="C104" s="9"/>
      <c r="D104" s="9"/>
      <c r="E104" s="9"/>
      <c r="F104" s="9"/>
      <c r="G104" s="9"/>
      <c r="H104" s="92"/>
    </row>
    <row r="105" spans="1:8">
      <c r="A105" s="5" t="s">
        <v>119</v>
      </c>
      <c r="B105" s="8"/>
      <c r="C105" s="9"/>
      <c r="D105" s="9"/>
      <c r="E105" s="9"/>
      <c r="F105" s="9"/>
      <c r="G105" s="9"/>
      <c r="H105" s="92"/>
    </row>
    <row r="106" spans="1:8">
      <c r="A106" s="5" t="s">
        <v>120</v>
      </c>
      <c r="B106" s="12"/>
      <c r="C106" s="9"/>
      <c r="D106" s="9"/>
      <c r="E106" s="9"/>
      <c r="F106" s="9"/>
      <c r="G106" s="9"/>
      <c r="H106" s="92"/>
    </row>
    <row r="107" spans="1:8">
      <c r="A107" s="124" t="s">
        <v>123</v>
      </c>
      <c r="B107" s="6"/>
      <c r="C107" s="9"/>
      <c r="D107" s="9"/>
      <c r="E107" s="9"/>
      <c r="F107" s="9"/>
      <c r="G107" s="9"/>
      <c r="H107" s="92"/>
    </row>
    <row r="108" spans="1:8">
      <c r="A108" s="5"/>
      <c r="B108" s="8"/>
      <c r="C108" s="9"/>
      <c r="D108" s="9"/>
      <c r="E108" s="9"/>
      <c r="F108" s="9"/>
      <c r="G108" s="9"/>
      <c r="H108" s="92"/>
    </row>
    <row r="109" spans="1:8">
      <c r="A109" s="5"/>
      <c r="B109" s="8"/>
      <c r="C109" s="9"/>
      <c r="D109" s="9"/>
      <c r="E109" s="9"/>
      <c r="F109" s="9"/>
      <c r="G109" s="9"/>
      <c r="H109" s="92"/>
    </row>
    <row r="110" spans="1:8">
      <c r="A110" s="5"/>
      <c r="B110" s="12"/>
      <c r="C110" s="9"/>
      <c r="D110" s="9"/>
      <c r="E110" s="9"/>
      <c r="F110" s="9"/>
      <c r="G110" s="9"/>
      <c r="H110" s="92"/>
    </row>
    <row r="111" spans="1:8">
      <c r="A111" s="5"/>
      <c r="B111" s="8"/>
      <c r="C111" s="9"/>
      <c r="D111" s="9"/>
      <c r="E111" s="9"/>
      <c r="F111" s="9"/>
      <c r="G111" s="9"/>
      <c r="H111" s="92"/>
    </row>
    <row r="112" spans="1:8">
      <c r="A112" s="5"/>
      <c r="B112" s="8"/>
      <c r="C112" s="9"/>
      <c r="D112" s="9"/>
      <c r="E112" s="9"/>
      <c r="F112" s="9"/>
      <c r="G112" s="9"/>
      <c r="H112" s="92"/>
    </row>
    <row r="113" spans="1:8">
      <c r="A113" s="5"/>
      <c r="B113" s="12"/>
      <c r="C113" s="9"/>
      <c r="D113" s="9"/>
      <c r="E113" s="9"/>
      <c r="F113" s="9"/>
      <c r="G113" s="9"/>
      <c r="H113" s="92"/>
    </row>
    <row r="114" spans="1:8">
      <c r="A114" s="5"/>
      <c r="B114" s="12"/>
      <c r="C114" s="9"/>
      <c r="D114" s="9"/>
      <c r="E114" s="9"/>
      <c r="F114" s="9"/>
      <c r="G114" s="9"/>
      <c r="H114" s="92"/>
    </row>
    <row r="115" spans="1:8">
      <c r="A115" s="5"/>
      <c r="B115" s="12"/>
      <c r="C115" s="9"/>
      <c r="D115" s="9"/>
      <c r="E115" s="9"/>
      <c r="F115" s="9"/>
      <c r="G115" s="9"/>
      <c r="H115" s="92"/>
    </row>
    <row r="116" spans="1:8">
      <c r="A116" s="5"/>
      <c r="B116" s="12"/>
      <c r="C116" s="9"/>
      <c r="D116" s="9"/>
      <c r="E116" s="9"/>
      <c r="F116" s="9"/>
      <c r="G116" s="9"/>
      <c r="H116" s="92"/>
    </row>
    <row r="117" spans="1:8">
      <c r="A117" s="5"/>
      <c r="B117" s="12"/>
      <c r="C117" s="9"/>
      <c r="D117" s="9"/>
      <c r="E117" s="9"/>
      <c r="F117" s="9"/>
      <c r="G117" s="9"/>
      <c r="H117" s="92"/>
    </row>
    <row r="118" spans="1:8">
      <c r="A118" s="5"/>
      <c r="B118" s="100"/>
      <c r="C118" s="9"/>
      <c r="D118" s="9"/>
      <c r="E118" s="9"/>
      <c r="F118" s="9"/>
      <c r="G118" s="9"/>
      <c r="H118" s="92"/>
    </row>
    <row r="119" spans="1:8">
      <c r="A119" s="5"/>
      <c r="B119" s="100"/>
      <c r="C119" s="9"/>
      <c r="D119" s="9"/>
      <c r="E119" s="9"/>
      <c r="F119" s="9"/>
      <c r="G119" s="9"/>
      <c r="H119" s="92"/>
    </row>
    <row r="120" spans="1:8">
      <c r="A120" s="5"/>
      <c r="B120" s="100"/>
      <c r="C120" s="9"/>
      <c r="D120" s="9"/>
      <c r="E120" s="9"/>
      <c r="F120" s="9"/>
      <c r="G120" s="9"/>
      <c r="H120" s="92"/>
    </row>
    <row r="121" spans="1:8">
      <c r="A121" s="5"/>
      <c r="B121" s="100"/>
      <c r="C121" s="9"/>
      <c r="D121" s="9"/>
      <c r="E121" s="9"/>
      <c r="F121" s="9"/>
      <c r="G121" s="9"/>
      <c r="H121" s="92"/>
    </row>
    <row r="122" spans="1:8">
      <c r="A122" s="5"/>
      <c r="B122" s="100"/>
      <c r="C122" s="9"/>
      <c r="D122" s="9"/>
      <c r="E122" s="9"/>
      <c r="F122" s="9"/>
      <c r="G122" s="9"/>
      <c r="H122" s="92"/>
    </row>
    <row r="123" spans="1:8">
      <c r="A123" s="61"/>
      <c r="B123" s="1"/>
      <c r="C123" s="3"/>
      <c r="D123" s="3"/>
      <c r="E123" s="3"/>
      <c r="F123" s="3"/>
      <c r="G123" s="3"/>
      <c r="H123" s="94"/>
    </row>
    <row r="124" spans="1:8">
      <c r="A124" s="95" t="s">
        <v>121</v>
      </c>
      <c r="B124" s="6"/>
      <c r="C124" s="9"/>
      <c r="D124" s="9"/>
      <c r="E124" s="21">
        <v>2</v>
      </c>
      <c r="F124" s="9"/>
      <c r="G124" s="9"/>
      <c r="H124" s="29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4"/>
  <sheetViews>
    <sheetView zoomScale="90" zoomScaleNormal="90" workbookViewId="0">
      <selection activeCell="F85" sqref="F85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9"/>
      <c r="F2" s="9"/>
      <c r="G2" s="6"/>
      <c r="H2" s="10" t="s">
        <v>2</v>
      </c>
    </row>
    <row r="3" spans="1:8">
      <c r="A3" s="11" t="s">
        <v>3</v>
      </c>
      <c r="B3" s="12"/>
      <c r="C3" s="7"/>
      <c r="D3" s="8"/>
      <c r="E3" s="8"/>
      <c r="F3" s="6"/>
      <c r="G3" s="13"/>
      <c r="H3" s="14" t="s">
        <v>4</v>
      </c>
    </row>
    <row r="4" spans="1:8">
      <c r="A4" s="5" t="s">
        <v>5</v>
      </c>
      <c r="B4" s="6"/>
      <c r="C4" s="15"/>
      <c r="D4" s="6"/>
      <c r="E4" s="6"/>
      <c r="F4" s="9"/>
      <c r="G4" s="16"/>
      <c r="H4" s="17" t="s">
        <v>6</v>
      </c>
    </row>
    <row r="5" spans="1:8">
      <c r="A5" s="5"/>
      <c r="B5" s="6"/>
      <c r="C5" s="15"/>
      <c r="D5" s="9"/>
      <c r="E5" s="18" t="s">
        <v>7</v>
      </c>
      <c r="F5" s="9"/>
      <c r="G5" s="16"/>
      <c r="H5" s="19">
        <v>2020</v>
      </c>
    </row>
    <row r="6" spans="1:8">
      <c r="A6" s="20"/>
      <c r="B6" s="6"/>
      <c r="C6" s="13"/>
      <c r="D6" s="21"/>
      <c r="E6" s="21"/>
      <c r="F6" s="22"/>
      <c r="G6" s="6"/>
      <c r="H6" s="23" t="s">
        <v>8</v>
      </c>
    </row>
    <row r="7" spans="1:8">
      <c r="A7" s="24" t="s">
        <v>9</v>
      </c>
      <c r="B7" s="6"/>
      <c r="C7" s="13"/>
      <c r="D7" s="21"/>
      <c r="E7" s="21"/>
      <c r="F7" s="22"/>
      <c r="G7" s="6"/>
      <c r="H7" s="25" t="s">
        <v>128</v>
      </c>
    </row>
    <row r="8" spans="1:8">
      <c r="A8" s="26" t="s">
        <v>10</v>
      </c>
      <c r="B8" s="6"/>
      <c r="C8" s="13"/>
      <c r="D8" s="21"/>
      <c r="E8" s="16"/>
      <c r="F8" s="22"/>
      <c r="G8" s="6"/>
      <c r="H8" s="10" t="s">
        <v>127</v>
      </c>
    </row>
    <row r="9" spans="1:8">
      <c r="A9" s="27"/>
      <c r="B9" s="6"/>
      <c r="C9" s="13"/>
      <c r="D9" s="21"/>
      <c r="E9" s="16"/>
      <c r="F9" s="22"/>
      <c r="G9" s="6"/>
      <c r="H9" s="10" t="s">
        <v>11</v>
      </c>
    </row>
    <row r="10" spans="1:8">
      <c r="A10" s="28"/>
      <c r="B10" s="6"/>
      <c r="C10" s="16"/>
      <c r="D10" s="29"/>
      <c r="E10" s="16"/>
      <c r="F10" s="29"/>
      <c r="G10" s="30"/>
      <c r="H10" s="31" t="s">
        <v>12</v>
      </c>
    </row>
    <row r="11" spans="1:8">
      <c r="A11" s="32"/>
      <c r="B11" s="33"/>
      <c r="C11" s="34" t="s">
        <v>13</v>
      </c>
      <c r="D11" s="35"/>
      <c r="E11" s="35"/>
      <c r="F11" s="210" t="s">
        <v>14</v>
      </c>
      <c r="G11" s="211"/>
      <c r="H11" s="36"/>
    </row>
    <row r="12" spans="1:8">
      <c r="A12" s="5"/>
      <c r="B12" s="22" t="s">
        <v>15</v>
      </c>
      <c r="C12" s="37" t="s">
        <v>16</v>
      </c>
      <c r="D12" s="37" t="s">
        <v>17</v>
      </c>
      <c r="E12" s="37" t="s">
        <v>18</v>
      </c>
      <c r="F12" s="37" t="s">
        <v>19</v>
      </c>
      <c r="G12" s="37" t="s">
        <v>20</v>
      </c>
      <c r="H12" s="37" t="s">
        <v>21</v>
      </c>
    </row>
    <row r="13" spans="1:8">
      <c r="A13" s="38"/>
      <c r="B13" s="2"/>
      <c r="C13" s="39" t="s">
        <v>22</v>
      </c>
      <c r="D13" s="40">
        <v>-1</v>
      </c>
      <c r="E13" s="40">
        <v>-2</v>
      </c>
      <c r="F13" s="40">
        <v>-3</v>
      </c>
      <c r="G13" s="40">
        <v>-4</v>
      </c>
      <c r="H13" s="40">
        <v>-5</v>
      </c>
    </row>
    <row r="14" spans="1:8">
      <c r="A14" s="28" t="s">
        <v>23</v>
      </c>
      <c r="B14" s="6" t="s">
        <v>24</v>
      </c>
      <c r="C14" s="212">
        <v>1</v>
      </c>
      <c r="D14" s="41">
        <f>D15+D21+D22</f>
        <v>8831918</v>
      </c>
      <c r="E14" s="138">
        <f>E15+E21+E22</f>
        <v>78774239</v>
      </c>
      <c r="F14" s="41">
        <f>(F16-F17)/0.26</f>
        <v>34004180.769230768</v>
      </c>
      <c r="G14" s="42">
        <f>(G16-G17)/0.23</f>
        <v>6900491.3043478262</v>
      </c>
      <c r="H14" s="43">
        <f t="shared" ref="H14:H27" si="0">SUM(D14:G14)</f>
        <v>128510829.0735786</v>
      </c>
    </row>
    <row r="15" spans="1:8" hidden="1" outlineLevel="1">
      <c r="A15" s="28"/>
      <c r="B15" s="44" t="s">
        <v>25</v>
      </c>
      <c r="C15" s="213"/>
      <c r="D15" s="46">
        <v>8464288</v>
      </c>
      <c r="E15" s="47">
        <v>78713878</v>
      </c>
      <c r="F15" s="41"/>
      <c r="G15" s="42"/>
      <c r="H15" s="43"/>
    </row>
    <row r="16" spans="1:8" hidden="1" outlineLevel="1">
      <c r="A16" s="28"/>
      <c r="B16" s="44" t="s">
        <v>26</v>
      </c>
      <c r="C16" s="213"/>
      <c r="D16" s="46"/>
      <c r="E16" s="47"/>
      <c r="F16" s="46">
        <v>8949130</v>
      </c>
      <c r="G16" s="47">
        <v>1587203</v>
      </c>
      <c r="H16" s="43"/>
    </row>
    <row r="17" spans="1:8" hidden="1" outlineLevel="1">
      <c r="A17" s="28"/>
      <c r="B17" s="44" t="s">
        <v>27</v>
      </c>
      <c r="C17" s="213"/>
      <c r="D17" s="46"/>
      <c r="E17" s="47"/>
      <c r="F17" s="46">
        <v>108043</v>
      </c>
      <c r="G17" s="47">
        <v>90</v>
      </c>
      <c r="H17" s="43"/>
    </row>
    <row r="18" spans="1:8" collapsed="1">
      <c r="A18" s="48" t="s">
        <v>28</v>
      </c>
      <c r="B18" s="6" t="s">
        <v>29</v>
      </c>
      <c r="C18" s="45">
        <v>2</v>
      </c>
      <c r="D18" s="49"/>
      <c r="E18" s="50"/>
      <c r="F18" s="49">
        <f>F85</f>
        <v>0</v>
      </c>
      <c r="G18" s="50"/>
      <c r="H18" s="43"/>
    </row>
    <row r="19" spans="1:8">
      <c r="A19" s="5" t="s">
        <v>30</v>
      </c>
      <c r="B19" s="51" t="s">
        <v>31</v>
      </c>
      <c r="C19" s="37">
        <v>21</v>
      </c>
      <c r="D19" s="126">
        <v>195490</v>
      </c>
      <c r="E19" s="127">
        <v>1864027</v>
      </c>
      <c r="F19" s="52"/>
      <c r="G19" s="53"/>
      <c r="H19" s="43">
        <f t="shared" si="0"/>
        <v>2059517</v>
      </c>
    </row>
    <row r="20" spans="1:8">
      <c r="A20" s="5" t="s">
        <v>32</v>
      </c>
      <c r="B20" s="11" t="s">
        <v>33</v>
      </c>
      <c r="C20" s="54">
        <v>22</v>
      </c>
      <c r="D20" s="128">
        <v>0</v>
      </c>
      <c r="E20" s="129">
        <v>0</v>
      </c>
      <c r="F20" s="52"/>
      <c r="G20" s="53"/>
      <c r="H20" s="43">
        <f t="shared" si="0"/>
        <v>0</v>
      </c>
    </row>
    <row r="21" spans="1:8">
      <c r="A21" s="5" t="s">
        <v>34</v>
      </c>
      <c r="B21" s="51" t="s">
        <v>35</v>
      </c>
      <c r="C21" s="37">
        <v>23</v>
      </c>
      <c r="D21" s="126">
        <v>88967</v>
      </c>
      <c r="E21" s="127">
        <v>60361</v>
      </c>
      <c r="F21" s="57"/>
      <c r="G21" s="58"/>
      <c r="H21" s="59">
        <f t="shared" si="0"/>
        <v>149328</v>
      </c>
    </row>
    <row r="22" spans="1:8">
      <c r="A22" s="5"/>
      <c r="B22" s="60" t="s">
        <v>36</v>
      </c>
      <c r="C22" s="54">
        <v>24</v>
      </c>
      <c r="D22" s="128">
        <v>278663</v>
      </c>
      <c r="E22" s="129">
        <v>0</v>
      </c>
      <c r="F22" s="55"/>
      <c r="G22" s="56"/>
      <c r="H22" s="43">
        <f t="shared" si="0"/>
        <v>278663</v>
      </c>
    </row>
    <row r="23" spans="1:8">
      <c r="A23" s="5"/>
      <c r="B23" s="61" t="s">
        <v>37</v>
      </c>
      <c r="C23" s="37">
        <v>25</v>
      </c>
      <c r="D23" s="126">
        <v>0</v>
      </c>
      <c r="E23" s="127"/>
      <c r="F23" s="62"/>
      <c r="G23" s="63"/>
      <c r="H23" s="59">
        <f t="shared" si="0"/>
        <v>0</v>
      </c>
    </row>
    <row r="24" spans="1:8">
      <c r="A24" s="5"/>
      <c r="B24" s="61" t="s">
        <v>38</v>
      </c>
      <c r="C24" s="54">
        <v>26</v>
      </c>
      <c r="D24" s="206">
        <v>-16714</v>
      </c>
      <c r="E24" s="129"/>
      <c r="F24" s="55"/>
      <c r="G24" s="56"/>
      <c r="H24" s="43">
        <f t="shared" si="0"/>
        <v>-16714</v>
      </c>
    </row>
    <row r="25" spans="1:8">
      <c r="A25" s="5"/>
      <c r="B25" s="61" t="s">
        <v>39</v>
      </c>
      <c r="C25" s="54">
        <v>27</v>
      </c>
      <c r="D25" s="64"/>
      <c r="E25" s="65"/>
      <c r="F25" s="64"/>
      <c r="G25" s="65"/>
      <c r="H25" s="43">
        <f t="shared" si="0"/>
        <v>0</v>
      </c>
    </row>
    <row r="26" spans="1:8">
      <c r="A26" s="5"/>
      <c r="B26" s="61" t="s">
        <v>40</v>
      </c>
      <c r="C26" s="54">
        <v>28</v>
      </c>
      <c r="D26" s="66"/>
      <c r="E26" s="65"/>
      <c r="F26" s="64"/>
      <c r="G26" s="39"/>
      <c r="H26" s="43">
        <f t="shared" si="0"/>
        <v>0</v>
      </c>
    </row>
    <row r="27" spans="1:8">
      <c r="A27" s="5"/>
      <c r="B27" s="5" t="s">
        <v>41</v>
      </c>
      <c r="C27" s="54">
        <v>29</v>
      </c>
      <c r="D27" s="64"/>
      <c r="E27" s="65"/>
      <c r="F27" s="64"/>
      <c r="G27" s="65"/>
      <c r="H27" s="43">
        <f t="shared" si="0"/>
        <v>0</v>
      </c>
    </row>
    <row r="28" spans="1:8">
      <c r="A28" s="5"/>
      <c r="B28" s="51" t="s">
        <v>42</v>
      </c>
      <c r="C28" s="37">
        <v>30</v>
      </c>
      <c r="D28" s="59">
        <f>SUM(D19:D23)+D24</f>
        <v>546406</v>
      </c>
      <c r="E28" s="59">
        <f>SUM(E19:E23)-E24</f>
        <v>1924388</v>
      </c>
      <c r="F28" s="59">
        <f>SUM(F19:F23)-F24</f>
        <v>0</v>
      </c>
      <c r="G28" s="59">
        <f>SUM(G19:G23)-G24</f>
        <v>0</v>
      </c>
      <c r="H28" s="56">
        <f>SUM(H19:H23)-H24</f>
        <v>2504222</v>
      </c>
    </row>
    <row r="29" spans="1:8">
      <c r="A29" s="67" t="s">
        <v>43</v>
      </c>
      <c r="B29" s="68"/>
      <c r="C29" s="54">
        <v>40</v>
      </c>
      <c r="D29" s="55">
        <f>D14-D28</f>
        <v>8285512</v>
      </c>
      <c r="E29" s="69">
        <f>E14-E28</f>
        <v>76849851</v>
      </c>
      <c r="F29" s="56">
        <f>F14+F18-F28</f>
        <v>34004180.769230768</v>
      </c>
      <c r="G29" s="55">
        <f>G14-G28</f>
        <v>6900491.3043478262</v>
      </c>
      <c r="H29" s="56">
        <f>H14-H28</f>
        <v>126006607.0735786</v>
      </c>
    </row>
    <row r="30" spans="1:8">
      <c r="A30" s="28" t="s">
        <v>44</v>
      </c>
      <c r="B30" s="51" t="s">
        <v>45</v>
      </c>
      <c r="C30" s="39">
        <v>51</v>
      </c>
      <c r="D30" s="130">
        <v>9947</v>
      </c>
      <c r="E30" s="131">
        <v>8019</v>
      </c>
      <c r="F30" s="70"/>
      <c r="G30" s="71"/>
      <c r="H30" s="43">
        <f t="shared" ref="H30:H39" si="1">SUM(D30:G30)</f>
        <v>17966</v>
      </c>
    </row>
    <row r="31" spans="1:8">
      <c r="A31" s="72" t="s">
        <v>46</v>
      </c>
      <c r="B31" s="11" t="s">
        <v>47</v>
      </c>
      <c r="C31" s="39">
        <v>52</v>
      </c>
      <c r="D31" s="126"/>
      <c r="E31" s="127"/>
      <c r="F31" s="73"/>
      <c r="G31" s="74"/>
      <c r="H31" s="43">
        <f t="shared" si="1"/>
        <v>0</v>
      </c>
    </row>
    <row r="32" spans="1:8">
      <c r="A32" s="5"/>
      <c r="B32" s="51" t="s">
        <v>48</v>
      </c>
      <c r="C32" s="39">
        <v>53</v>
      </c>
      <c r="D32" s="128"/>
      <c r="E32" s="129"/>
      <c r="F32" s="70"/>
      <c r="G32" s="71"/>
      <c r="H32" s="43">
        <f t="shared" si="1"/>
        <v>0</v>
      </c>
    </row>
    <row r="33" spans="1:8">
      <c r="A33" s="5"/>
      <c r="B33" s="11" t="s">
        <v>49</v>
      </c>
      <c r="C33" s="39">
        <v>54</v>
      </c>
      <c r="D33" s="126"/>
      <c r="E33" s="127"/>
      <c r="F33" s="73"/>
      <c r="G33" s="74"/>
      <c r="H33" s="59">
        <f t="shared" si="1"/>
        <v>0</v>
      </c>
    </row>
    <row r="34" spans="1:8">
      <c r="A34" s="5"/>
      <c r="B34" s="51" t="s">
        <v>50</v>
      </c>
      <c r="C34" s="39">
        <v>55</v>
      </c>
      <c r="D34" s="128"/>
      <c r="E34" s="129"/>
      <c r="F34" s="70"/>
      <c r="G34" s="71"/>
      <c r="H34" s="43">
        <f t="shared" si="1"/>
        <v>0</v>
      </c>
    </row>
    <row r="35" spans="1:8">
      <c r="A35" s="5"/>
      <c r="B35" s="51" t="s">
        <v>51</v>
      </c>
      <c r="C35" s="39">
        <v>56</v>
      </c>
      <c r="D35" s="126"/>
      <c r="E35" s="127"/>
      <c r="F35" s="73"/>
      <c r="G35" s="74"/>
      <c r="H35" s="59">
        <f t="shared" si="1"/>
        <v>0</v>
      </c>
    </row>
    <row r="36" spans="1:8">
      <c r="A36" s="5"/>
      <c r="B36" s="11" t="s">
        <v>52</v>
      </c>
      <c r="C36" s="39">
        <v>57</v>
      </c>
      <c r="D36" s="128">
        <v>36186</v>
      </c>
      <c r="E36" s="129">
        <v>20228</v>
      </c>
      <c r="F36" s="70"/>
      <c r="G36" s="71"/>
      <c r="H36" s="43">
        <f t="shared" si="1"/>
        <v>56414</v>
      </c>
    </row>
    <row r="37" spans="1:8">
      <c r="A37" s="5"/>
      <c r="B37" s="51" t="s">
        <v>40</v>
      </c>
      <c r="C37" s="39">
        <v>58</v>
      </c>
      <c r="D37" s="62"/>
      <c r="E37" s="63"/>
      <c r="F37" s="75"/>
      <c r="G37" s="76"/>
      <c r="H37" s="59">
        <f t="shared" si="1"/>
        <v>0</v>
      </c>
    </row>
    <row r="38" spans="1:8">
      <c r="A38" s="5"/>
      <c r="B38" s="11" t="s">
        <v>41</v>
      </c>
      <c r="C38" s="39">
        <v>59</v>
      </c>
      <c r="D38" s="55"/>
      <c r="E38" s="56"/>
      <c r="F38" s="77"/>
      <c r="G38" s="78"/>
      <c r="H38" s="43">
        <f t="shared" si="1"/>
        <v>0</v>
      </c>
    </row>
    <row r="39" spans="1:8">
      <c r="A39" s="5"/>
      <c r="B39" s="51" t="s">
        <v>53</v>
      </c>
      <c r="C39" s="39">
        <v>60</v>
      </c>
      <c r="D39" s="62"/>
      <c r="E39" s="63"/>
      <c r="F39" s="75"/>
      <c r="G39" s="76"/>
      <c r="H39" s="59">
        <f t="shared" si="1"/>
        <v>0</v>
      </c>
    </row>
    <row r="40" spans="1:8">
      <c r="A40" s="5"/>
      <c r="B40" s="61" t="s">
        <v>54</v>
      </c>
      <c r="C40" s="39">
        <v>61</v>
      </c>
      <c r="D40" s="55"/>
      <c r="E40" s="56"/>
      <c r="F40" s="77"/>
      <c r="G40" s="78"/>
      <c r="H40" s="43"/>
    </row>
    <row r="41" spans="1:8">
      <c r="A41" s="5"/>
      <c r="B41" s="61" t="s">
        <v>55</v>
      </c>
      <c r="C41" s="39">
        <v>62</v>
      </c>
      <c r="D41" s="62"/>
      <c r="E41" s="63"/>
      <c r="F41" s="75"/>
      <c r="G41" s="76"/>
      <c r="H41" s="59"/>
    </row>
    <row r="42" spans="1:8">
      <c r="A42" s="5"/>
      <c r="B42" s="61" t="s">
        <v>56</v>
      </c>
      <c r="C42" s="39">
        <v>63</v>
      </c>
      <c r="D42" s="55"/>
      <c r="E42" s="56"/>
      <c r="F42" s="77"/>
      <c r="G42" s="78"/>
      <c r="H42" s="43"/>
    </row>
    <row r="43" spans="1:8">
      <c r="A43" s="5"/>
      <c r="B43" s="61" t="s">
        <v>57</v>
      </c>
      <c r="C43" s="39">
        <v>64</v>
      </c>
      <c r="D43" s="62"/>
      <c r="E43" s="63"/>
      <c r="F43" s="75"/>
      <c r="G43" s="76"/>
      <c r="H43" s="59"/>
    </row>
    <row r="44" spans="1:8">
      <c r="A44" s="5"/>
      <c r="B44" s="61" t="s">
        <v>58</v>
      </c>
      <c r="C44" s="39">
        <v>65</v>
      </c>
      <c r="D44" s="55"/>
      <c r="E44" s="56"/>
      <c r="F44" s="77"/>
      <c r="G44" s="78"/>
      <c r="H44" s="43"/>
    </row>
    <row r="45" spans="1:8">
      <c r="A45" s="5"/>
      <c r="B45" s="61" t="s">
        <v>59</v>
      </c>
      <c r="C45" s="39">
        <v>66</v>
      </c>
      <c r="D45" s="64"/>
      <c r="E45" s="65"/>
      <c r="F45" s="79"/>
      <c r="G45" s="80"/>
      <c r="H45" s="81"/>
    </row>
    <row r="46" spans="1:8">
      <c r="A46" s="5"/>
      <c r="B46" s="61" t="s">
        <v>60</v>
      </c>
      <c r="C46" s="39">
        <v>67</v>
      </c>
      <c r="D46" s="62"/>
      <c r="E46" s="63"/>
      <c r="F46" s="75"/>
      <c r="G46" s="76"/>
      <c r="H46" s="59"/>
    </row>
    <row r="47" spans="1:8">
      <c r="A47" s="61"/>
      <c r="B47" s="51" t="s">
        <v>124</v>
      </c>
      <c r="C47" s="54">
        <v>70</v>
      </c>
      <c r="D47" s="55">
        <f>SUM(D30:D41)</f>
        <v>46133</v>
      </c>
      <c r="E47" s="56">
        <f>SUM(E30:E41)</f>
        <v>28247</v>
      </c>
      <c r="F47" s="55">
        <f>SUM(F30:F41)</f>
        <v>0</v>
      </c>
      <c r="G47" s="56">
        <f>SUM(G30:G41)</f>
        <v>0</v>
      </c>
      <c r="H47" s="43">
        <f>SUM(H30:H41)</f>
        <v>74380</v>
      </c>
    </row>
    <row r="48" spans="1:8">
      <c r="A48" s="5" t="s">
        <v>61</v>
      </c>
      <c r="B48" s="51" t="s">
        <v>62</v>
      </c>
      <c r="C48" s="54">
        <v>81</v>
      </c>
      <c r="D48" s="55">
        <f>D29-D47</f>
        <v>8239379</v>
      </c>
      <c r="E48" s="56">
        <f>E29-E47</f>
        <v>76821604</v>
      </c>
      <c r="F48" s="55">
        <f>F29-F47</f>
        <v>34004180.769230768</v>
      </c>
      <c r="G48" s="56">
        <f>G29-G47</f>
        <v>6900491.3043478262</v>
      </c>
      <c r="H48" s="43">
        <f>SUM(D48:G48)</f>
        <v>125965655.0735786</v>
      </c>
    </row>
    <row r="49" spans="1:8">
      <c r="A49" s="72" t="s">
        <v>28</v>
      </c>
      <c r="B49" s="60" t="s">
        <v>134</v>
      </c>
      <c r="C49" s="39">
        <v>82</v>
      </c>
      <c r="D49" s="64"/>
      <c r="E49" s="65"/>
      <c r="F49" s="82"/>
      <c r="G49" s="83"/>
      <c r="H49" s="43"/>
    </row>
    <row r="50" spans="1:8">
      <c r="A50" s="72" t="s">
        <v>63</v>
      </c>
      <c r="B50" s="60" t="s">
        <v>64</v>
      </c>
      <c r="C50" s="39">
        <v>83</v>
      </c>
      <c r="D50" s="62"/>
      <c r="E50" s="63"/>
      <c r="F50" s="62"/>
      <c r="G50" s="63"/>
      <c r="H50" s="43"/>
    </row>
    <row r="51" spans="1:8">
      <c r="A51" s="84" t="s">
        <v>65</v>
      </c>
      <c r="B51" s="60" t="s">
        <v>66</v>
      </c>
      <c r="C51" s="39">
        <v>84</v>
      </c>
      <c r="D51" s="55"/>
      <c r="E51" s="56"/>
      <c r="F51" s="55"/>
      <c r="G51" s="56"/>
      <c r="H51" s="43"/>
    </row>
    <row r="52" spans="1:8">
      <c r="A52" s="84" t="s">
        <v>67</v>
      </c>
      <c r="B52" s="60" t="s">
        <v>68</v>
      </c>
      <c r="C52" s="39">
        <v>85</v>
      </c>
      <c r="D52" s="62"/>
      <c r="E52" s="63"/>
      <c r="F52" s="62"/>
      <c r="G52" s="63"/>
      <c r="H52" s="43"/>
    </row>
    <row r="53" spans="1:8">
      <c r="A53" s="84" t="s">
        <v>69</v>
      </c>
      <c r="B53" s="60" t="s">
        <v>70</v>
      </c>
      <c r="C53" s="39">
        <v>86</v>
      </c>
      <c r="D53" s="55"/>
      <c r="E53" s="56"/>
      <c r="F53" s="55"/>
      <c r="G53" s="56"/>
      <c r="H53" s="43"/>
    </row>
    <row r="54" spans="1:8">
      <c r="A54" s="84" t="s">
        <v>71</v>
      </c>
      <c r="B54" s="60" t="s">
        <v>39</v>
      </c>
      <c r="C54" s="39">
        <v>87</v>
      </c>
      <c r="D54" s="62"/>
      <c r="E54" s="63"/>
      <c r="F54" s="62"/>
      <c r="G54" s="63"/>
      <c r="H54" s="43"/>
    </row>
    <row r="55" spans="1:8">
      <c r="A55" s="84" t="s">
        <v>72</v>
      </c>
      <c r="B55" s="61" t="s">
        <v>40</v>
      </c>
      <c r="C55" s="39">
        <v>88</v>
      </c>
      <c r="D55" s="55"/>
      <c r="E55" s="56"/>
      <c r="F55" s="55"/>
      <c r="G55" s="56"/>
      <c r="H55" s="43"/>
    </row>
    <row r="56" spans="1:8">
      <c r="A56" s="85" t="s">
        <v>73</v>
      </c>
      <c r="B56" s="11" t="s">
        <v>41</v>
      </c>
      <c r="C56" s="39">
        <v>89</v>
      </c>
      <c r="D56" s="64"/>
      <c r="E56" s="65"/>
      <c r="F56" s="64"/>
      <c r="G56" s="65"/>
      <c r="H56" s="43"/>
    </row>
    <row r="57" spans="1:8">
      <c r="A57" s="86"/>
      <c r="B57" s="51" t="s">
        <v>74</v>
      </c>
      <c r="C57" s="39">
        <v>90</v>
      </c>
      <c r="D57" s="64">
        <f>SUM(D48:D56)</f>
        <v>8239379</v>
      </c>
      <c r="E57" s="65">
        <f>SUM(E48:E56)</f>
        <v>76821604</v>
      </c>
      <c r="F57" s="64">
        <f>SUM(F48:F56)</f>
        <v>34004180.769230768</v>
      </c>
      <c r="G57" s="65">
        <f>SUM(G48:G56)</f>
        <v>6900491.3043478262</v>
      </c>
      <c r="H57" s="81">
        <f>SUM(H48:H56)</f>
        <v>125965655.0735786</v>
      </c>
    </row>
    <row r="58" spans="1:8">
      <c r="A58" s="87"/>
      <c r="B58" s="88" t="s">
        <v>75</v>
      </c>
      <c r="C58" s="39"/>
      <c r="D58" s="64">
        <f>D57+'Jan21'!D58</f>
        <v>16632037.539999999</v>
      </c>
      <c r="E58" s="56">
        <f>E57+'Jan21'!E58</f>
        <v>161069407</v>
      </c>
      <c r="F58" s="56">
        <f>F57+'Jan21'!F58</f>
        <v>74681080.769230768</v>
      </c>
      <c r="G58" s="56">
        <f>G57+'Jan21'!G58</f>
        <v>7766713.0434782607</v>
      </c>
      <c r="H58" s="56">
        <f>H57+'Jan21'!H58</f>
        <v>260149238.35270903</v>
      </c>
    </row>
    <row r="59" spans="1:8">
      <c r="A59" s="89" t="s">
        <v>76</v>
      </c>
      <c r="B59" s="32" t="s">
        <v>77</v>
      </c>
      <c r="C59" s="22"/>
      <c r="D59" s="90"/>
      <c r="E59" s="90"/>
      <c r="F59" s="90"/>
      <c r="G59" s="90"/>
      <c r="H59" s="59"/>
    </row>
    <row r="60" spans="1:8">
      <c r="A60" s="5"/>
      <c r="B60" s="91" t="s">
        <v>126</v>
      </c>
      <c r="C60" s="21"/>
      <c r="D60" s="62"/>
      <c r="E60" s="62"/>
      <c r="F60" s="62"/>
      <c r="G60" s="62"/>
      <c r="H60" s="59"/>
    </row>
    <row r="61" spans="1:8">
      <c r="A61" s="5"/>
      <c r="B61" s="32" t="s">
        <v>78</v>
      </c>
      <c r="C61" s="33"/>
      <c r="D61" s="33"/>
      <c r="E61" s="33"/>
      <c r="F61" s="33"/>
      <c r="G61" s="125" t="s">
        <v>79</v>
      </c>
      <c r="H61" s="93"/>
    </row>
    <row r="62" spans="1:8">
      <c r="A62" s="61"/>
      <c r="B62" s="38" t="s">
        <v>154</v>
      </c>
      <c r="C62" s="3"/>
      <c r="D62" s="3"/>
      <c r="E62" s="3"/>
      <c r="F62" s="3"/>
      <c r="G62" s="60"/>
      <c r="H62" s="94"/>
    </row>
    <row r="63" spans="1:8">
      <c r="A63" s="6"/>
      <c r="B63" s="95"/>
      <c r="C63" s="9"/>
      <c r="D63" s="9"/>
      <c r="E63" s="21" t="s">
        <v>80</v>
      </c>
      <c r="F63" s="9"/>
      <c r="G63" s="9"/>
      <c r="H63" s="29" t="s">
        <v>81</v>
      </c>
    </row>
    <row r="64" spans="1:8">
      <c r="A64" s="6"/>
      <c r="B64" s="6"/>
      <c r="C64" s="9"/>
      <c r="D64" s="9"/>
      <c r="E64" s="21">
        <v>1</v>
      </c>
      <c r="F64" s="9"/>
      <c r="G64" s="9"/>
      <c r="H64" s="6"/>
    </row>
    <row r="65" spans="1:8">
      <c r="A65" s="6"/>
      <c r="B65" s="9"/>
      <c r="C65" s="9"/>
      <c r="D65" s="9"/>
      <c r="E65" s="6"/>
      <c r="F65" s="9"/>
      <c r="G65" s="9"/>
      <c r="H65" s="9"/>
    </row>
    <row r="66" spans="1:8">
      <c r="A66" s="6"/>
      <c r="B66" s="96"/>
      <c r="C66" s="6"/>
      <c r="D66" s="9"/>
      <c r="E66" s="9"/>
      <c r="F66" s="9"/>
      <c r="G66" s="9"/>
      <c r="H66" s="9"/>
    </row>
    <row r="67" spans="1:8">
      <c r="A67" s="89"/>
      <c r="B67" s="97"/>
      <c r="C67" s="98"/>
      <c r="D67" s="33"/>
      <c r="E67" s="33"/>
      <c r="F67" s="98"/>
      <c r="G67" s="98"/>
      <c r="H67" s="99" t="str">
        <f t="shared" ref="H67:H72" si="2">H2</f>
        <v>STATE</v>
      </c>
    </row>
    <row r="68" spans="1:8">
      <c r="A68" s="5"/>
      <c r="B68" s="100"/>
      <c r="C68" s="8"/>
      <c r="D68" s="7"/>
      <c r="E68" s="8"/>
      <c r="F68" s="8"/>
      <c r="G68" s="8"/>
      <c r="H68" s="101" t="str">
        <f t="shared" si="2"/>
        <v>Kansas</v>
      </c>
    </row>
    <row r="69" spans="1:8">
      <c r="A69" s="5"/>
      <c r="B69" s="100"/>
      <c r="C69" s="8"/>
      <c r="D69" s="7" t="s">
        <v>82</v>
      </c>
      <c r="E69" s="6"/>
      <c r="F69" s="8"/>
      <c r="G69" s="8"/>
      <c r="H69" s="99" t="str">
        <f t="shared" si="2"/>
        <v>YEAR</v>
      </c>
    </row>
    <row r="70" spans="1:8">
      <c r="A70" s="5"/>
      <c r="B70" s="100"/>
      <c r="C70" s="9"/>
      <c r="D70" s="6"/>
      <c r="E70" s="9"/>
      <c r="F70" s="9"/>
      <c r="G70" s="9"/>
      <c r="H70" s="99">
        <f t="shared" si="2"/>
        <v>2020</v>
      </c>
    </row>
    <row r="71" spans="1:8">
      <c r="A71" s="5"/>
      <c r="B71" s="100"/>
      <c r="C71" s="102"/>
      <c r="D71" s="102"/>
      <c r="E71" s="95"/>
      <c r="F71" s="102"/>
      <c r="G71" s="102"/>
      <c r="H71" s="99" t="str">
        <f t="shared" si="2"/>
        <v>MONTH OF SALE</v>
      </c>
    </row>
    <row r="72" spans="1:8">
      <c r="A72" s="61"/>
      <c r="B72" s="1"/>
      <c r="C72" s="103"/>
      <c r="D72" s="103"/>
      <c r="E72" s="103"/>
      <c r="F72" s="103"/>
      <c r="G72" s="103"/>
      <c r="H72" s="104" t="str">
        <f t="shared" si="2"/>
        <v>February</v>
      </c>
    </row>
    <row r="73" spans="1:8">
      <c r="A73" s="11" t="s">
        <v>83</v>
      </c>
      <c r="B73" s="6"/>
      <c r="C73" s="102"/>
      <c r="D73" s="105" t="s">
        <v>84</v>
      </c>
      <c r="E73" s="105"/>
      <c r="F73" s="105"/>
      <c r="G73" s="105"/>
      <c r="H73" s="106"/>
    </row>
    <row r="74" spans="1:8">
      <c r="A74" s="5"/>
      <c r="B74" s="6"/>
      <c r="C74" s="6"/>
      <c r="D74" s="9"/>
      <c r="E74" s="21" t="s">
        <v>85</v>
      </c>
      <c r="F74" s="95" t="s">
        <v>86</v>
      </c>
      <c r="G74" s="9"/>
      <c r="H74" s="92"/>
    </row>
    <row r="75" spans="1:8">
      <c r="A75" s="5"/>
      <c r="B75" s="6"/>
      <c r="C75" s="107" t="s">
        <v>87</v>
      </c>
      <c r="D75" s="95"/>
      <c r="E75" s="9" t="s">
        <v>88</v>
      </c>
      <c r="F75" s="108">
        <v>37803</v>
      </c>
      <c r="G75" s="9"/>
      <c r="H75" s="92"/>
    </row>
    <row r="76" spans="1:8">
      <c r="A76" s="5"/>
      <c r="B76" s="6"/>
      <c r="C76" s="107" t="s">
        <v>89</v>
      </c>
      <c r="D76" s="95"/>
      <c r="E76" s="9" t="s">
        <v>88</v>
      </c>
      <c r="F76" s="108">
        <v>37803</v>
      </c>
      <c r="G76" s="9"/>
      <c r="H76" s="92"/>
    </row>
    <row r="77" spans="1:8">
      <c r="A77" s="5"/>
      <c r="B77" s="6"/>
      <c r="C77" s="107" t="s">
        <v>90</v>
      </c>
      <c r="D77" s="95"/>
      <c r="E77" s="9" t="s">
        <v>91</v>
      </c>
      <c r="F77" s="108">
        <v>39083</v>
      </c>
      <c r="G77" s="9"/>
      <c r="H77" s="92"/>
    </row>
    <row r="78" spans="1:8">
      <c r="A78" s="5"/>
      <c r="B78" s="6"/>
      <c r="C78" s="107" t="s">
        <v>92</v>
      </c>
      <c r="D78" s="95"/>
      <c r="E78" s="9" t="s">
        <v>93</v>
      </c>
      <c r="F78" s="108">
        <v>37803</v>
      </c>
      <c r="G78" s="9"/>
      <c r="H78" s="92"/>
    </row>
    <row r="79" spans="1:8">
      <c r="A79" s="5"/>
      <c r="B79" s="6"/>
      <c r="C79" s="109" t="s">
        <v>94</v>
      </c>
      <c r="D79" s="95"/>
      <c r="E79" s="9" t="s">
        <v>95</v>
      </c>
      <c r="F79" s="108">
        <v>37803</v>
      </c>
      <c r="G79" s="9"/>
      <c r="H79" s="92"/>
    </row>
    <row r="80" spans="1:8">
      <c r="A80" s="5"/>
      <c r="B80" s="6"/>
      <c r="C80" s="107" t="s">
        <v>96</v>
      </c>
      <c r="D80" s="95"/>
      <c r="E80" s="9" t="s">
        <v>95</v>
      </c>
      <c r="F80" s="108">
        <v>37803</v>
      </c>
      <c r="G80" s="9"/>
      <c r="H80" s="92"/>
    </row>
    <row r="81" spans="1:8">
      <c r="A81" s="61"/>
      <c r="B81" s="2" t="s">
        <v>97</v>
      </c>
      <c r="C81" s="3"/>
      <c r="D81" s="3"/>
      <c r="E81" s="3"/>
      <c r="F81" s="3"/>
      <c r="G81" s="3"/>
      <c r="H81" s="94"/>
    </row>
    <row r="82" spans="1:8">
      <c r="A82" s="5" t="s">
        <v>98</v>
      </c>
      <c r="B82" s="12"/>
      <c r="C82" s="9"/>
      <c r="D82" s="9"/>
      <c r="E82" s="9"/>
      <c r="F82" s="21" t="s">
        <v>99</v>
      </c>
      <c r="G82" s="9"/>
      <c r="H82" s="92"/>
    </row>
    <row r="83" spans="1:8" s="137" customFormat="1" ht="26.25">
      <c r="A83" s="132"/>
      <c r="B83" s="133"/>
      <c r="C83" s="134"/>
      <c r="D83" s="134"/>
      <c r="E83" s="135" t="s">
        <v>125</v>
      </c>
      <c r="F83" s="135" t="s">
        <v>100</v>
      </c>
      <c r="G83" s="134"/>
      <c r="H83" s="136"/>
    </row>
    <row r="84" spans="1:8">
      <c r="A84" s="5"/>
      <c r="B84" s="12" t="s">
        <v>101</v>
      </c>
      <c r="C84" s="9"/>
      <c r="D84" s="9"/>
      <c r="E84" s="110">
        <f>D14+E14</f>
        <v>87606157</v>
      </c>
      <c r="F84" s="111">
        <f>(+F28+F29+G29)-(F85-F86)</f>
        <v>40904672.073578596</v>
      </c>
      <c r="G84" s="9"/>
      <c r="H84" s="112"/>
    </row>
    <row r="85" spans="1:8">
      <c r="A85" s="5"/>
      <c r="B85" s="12" t="s">
        <v>102</v>
      </c>
      <c r="C85" s="9"/>
      <c r="D85" s="9"/>
      <c r="E85" s="110"/>
      <c r="F85" s="199">
        <f>0/0.26</f>
        <v>0</v>
      </c>
      <c r="G85" s="9"/>
      <c r="H85" s="113"/>
    </row>
    <row r="86" spans="1:8">
      <c r="A86" s="5"/>
      <c r="B86" s="12" t="s">
        <v>103</v>
      </c>
      <c r="C86" s="9"/>
      <c r="D86" s="9"/>
      <c r="E86" s="110"/>
      <c r="F86" s="111"/>
      <c r="G86" s="9"/>
      <c r="H86" s="114"/>
    </row>
    <row r="87" spans="1:8">
      <c r="A87" s="5"/>
      <c r="B87" s="12" t="str">
        <f>"= Gross consumption in State (enter on page 1, item 1)"</f>
        <v>= Gross consumption in State (enter on page 1, item 1)</v>
      </c>
      <c r="C87" s="9"/>
      <c r="D87" s="9"/>
      <c r="E87" s="110">
        <f>(E84+E85)-E86</f>
        <v>87606157</v>
      </c>
      <c r="F87" s="111">
        <f>(F84+F85)-F86</f>
        <v>40904672.073578596</v>
      </c>
      <c r="G87" s="9"/>
      <c r="H87" s="113"/>
    </row>
    <row r="88" spans="1:8">
      <c r="A88" s="5"/>
      <c r="B88" s="12"/>
      <c r="C88" s="9"/>
      <c r="D88" s="9"/>
      <c r="E88" s="9"/>
      <c r="F88" s="9"/>
      <c r="G88" s="9"/>
      <c r="H88" s="92"/>
    </row>
    <row r="89" spans="1:8">
      <c r="A89" s="5"/>
      <c r="B89" s="12"/>
      <c r="C89" s="9"/>
      <c r="D89" s="9"/>
      <c r="E89" s="115" t="s">
        <v>104</v>
      </c>
      <c r="F89" s="9"/>
      <c r="G89" s="9"/>
      <c r="H89" s="92"/>
    </row>
    <row r="90" spans="1:8">
      <c r="A90" s="5"/>
      <c r="B90" s="12"/>
      <c r="C90" s="9"/>
      <c r="D90" s="9"/>
      <c r="E90" s="9"/>
      <c r="F90" s="116" t="s">
        <v>105</v>
      </c>
      <c r="G90" s="116" t="s">
        <v>106</v>
      </c>
      <c r="H90" s="117" t="s">
        <v>107</v>
      </c>
    </row>
    <row r="91" spans="1:8">
      <c r="A91" s="61"/>
      <c r="B91" s="2"/>
      <c r="C91" s="3"/>
      <c r="D91" s="3"/>
      <c r="E91" s="4" t="s">
        <v>108</v>
      </c>
      <c r="F91" s="118">
        <f>F14</f>
        <v>34004180.769230768</v>
      </c>
      <c r="G91" s="118">
        <f>G14</f>
        <v>6900491.3043478262</v>
      </c>
      <c r="H91" s="119">
        <f>F91+G91</f>
        <v>40904672.073578596</v>
      </c>
    </row>
    <row r="92" spans="1:8">
      <c r="A92" s="5" t="s">
        <v>109</v>
      </c>
      <c r="B92" s="12"/>
      <c r="C92" s="9"/>
      <c r="D92" s="9"/>
      <c r="E92" s="9"/>
      <c r="F92" s="9"/>
      <c r="G92" s="9"/>
      <c r="H92" s="92"/>
    </row>
    <row r="93" spans="1:8">
      <c r="A93" s="5"/>
      <c r="B93" s="12"/>
      <c r="C93" s="9"/>
      <c r="D93" s="9"/>
      <c r="E93" s="9"/>
      <c r="F93" s="9"/>
      <c r="G93" s="9"/>
      <c r="H93" s="92"/>
    </row>
    <row r="94" spans="1:8">
      <c r="A94" s="5"/>
      <c r="B94" s="12" t="s">
        <v>110</v>
      </c>
      <c r="C94" s="9"/>
      <c r="D94" s="9"/>
      <c r="E94" s="120" t="s">
        <v>111</v>
      </c>
      <c r="F94" s="9"/>
      <c r="G94" s="9"/>
      <c r="H94" s="92"/>
    </row>
    <row r="95" spans="1:8">
      <c r="A95" s="5"/>
      <c r="B95" s="12"/>
      <c r="C95" s="9"/>
      <c r="D95" s="9"/>
      <c r="E95" s="9"/>
      <c r="F95" s="9"/>
      <c r="G95" s="9"/>
      <c r="H95" s="92"/>
    </row>
    <row r="96" spans="1:8">
      <c r="A96" s="5"/>
      <c r="B96" s="12"/>
      <c r="C96" s="9" t="s">
        <v>112</v>
      </c>
      <c r="D96" s="6"/>
      <c r="E96" s="21" t="s">
        <v>28</v>
      </c>
      <c r="F96" s="11" t="s">
        <v>113</v>
      </c>
      <c r="G96" s="9"/>
      <c r="H96" s="92"/>
    </row>
    <row r="97" spans="1:8">
      <c r="A97" s="5"/>
      <c r="B97" s="6"/>
      <c r="C97" s="9"/>
      <c r="D97" s="121" t="s">
        <v>114</v>
      </c>
      <c r="E97" s="3"/>
      <c r="F97" s="60"/>
      <c r="G97" s="9"/>
      <c r="H97" s="92"/>
    </row>
    <row r="98" spans="1:8">
      <c r="A98" s="5"/>
      <c r="B98" s="12"/>
      <c r="C98" s="9"/>
      <c r="D98" s="122" t="s">
        <v>115</v>
      </c>
      <c r="E98" s="3"/>
      <c r="F98" s="60"/>
      <c r="G98" s="9"/>
      <c r="H98" s="92"/>
    </row>
    <row r="99" spans="1:8">
      <c r="A99" s="5"/>
      <c r="B99" s="12"/>
      <c r="C99" s="9"/>
      <c r="D99" s="122" t="s">
        <v>116</v>
      </c>
      <c r="E99" s="110"/>
      <c r="F99" s="123">
        <v>1</v>
      </c>
      <c r="G99" s="9"/>
      <c r="H99" s="92"/>
    </row>
    <row r="100" spans="1:8">
      <c r="A100" s="61"/>
      <c r="B100" s="2"/>
      <c r="C100" s="3"/>
      <c r="D100" s="3"/>
      <c r="E100" s="3"/>
      <c r="F100" s="60"/>
      <c r="G100" s="3"/>
      <c r="H100" s="94"/>
    </row>
    <row r="101" spans="1:8">
      <c r="A101" s="5" t="s">
        <v>117</v>
      </c>
      <c r="B101" s="8"/>
      <c r="C101" s="9"/>
      <c r="D101" s="9"/>
      <c r="E101" s="9"/>
      <c r="F101" s="9"/>
      <c r="G101" s="9"/>
      <c r="H101" s="92"/>
    </row>
    <row r="102" spans="1:8">
      <c r="A102" s="5"/>
      <c r="B102" s="8"/>
      <c r="C102" s="9"/>
      <c r="D102" s="9"/>
      <c r="E102" s="9"/>
      <c r="F102" s="9"/>
      <c r="G102" s="9"/>
      <c r="H102" s="92"/>
    </row>
    <row r="103" spans="1:8">
      <c r="A103" s="24"/>
      <c r="B103" s="12"/>
      <c r="C103" s="15"/>
      <c r="D103" s="9"/>
      <c r="E103" s="9"/>
      <c r="F103" s="9"/>
      <c r="G103" s="9"/>
      <c r="H103" s="92"/>
    </row>
    <row r="104" spans="1:8">
      <c r="A104" s="5" t="s">
        <v>118</v>
      </c>
      <c r="B104" s="12"/>
      <c r="C104" s="9"/>
      <c r="D104" s="9"/>
      <c r="E104" s="9"/>
      <c r="F104" s="9"/>
      <c r="G104" s="9"/>
      <c r="H104" s="92"/>
    </row>
    <row r="105" spans="1:8">
      <c r="A105" s="5" t="s">
        <v>119</v>
      </c>
      <c r="B105" s="8"/>
      <c r="C105" s="9"/>
      <c r="D105" s="9"/>
      <c r="E105" s="9"/>
      <c r="F105" s="9"/>
      <c r="G105" s="9"/>
      <c r="H105" s="92"/>
    </row>
    <row r="106" spans="1:8">
      <c r="A106" s="5" t="s">
        <v>120</v>
      </c>
      <c r="B106" s="12"/>
      <c r="C106" s="9"/>
      <c r="D106" s="9"/>
      <c r="E106" s="9"/>
      <c r="F106" s="9"/>
      <c r="G106" s="9"/>
      <c r="H106" s="92"/>
    </row>
    <row r="107" spans="1:8">
      <c r="A107" s="124" t="s">
        <v>123</v>
      </c>
      <c r="B107" s="6"/>
      <c r="C107" s="9"/>
      <c r="D107" s="9"/>
      <c r="E107" s="9"/>
      <c r="F107" s="9"/>
      <c r="G107" s="9"/>
      <c r="H107" s="92"/>
    </row>
    <row r="108" spans="1:8">
      <c r="A108" s="5"/>
      <c r="B108" s="8"/>
      <c r="C108" s="9"/>
      <c r="D108" s="9"/>
      <c r="E108" s="9"/>
      <c r="F108" s="9"/>
      <c r="G108" s="9"/>
      <c r="H108" s="92"/>
    </row>
    <row r="109" spans="1:8">
      <c r="A109" s="5"/>
      <c r="B109" s="8"/>
      <c r="C109" s="9"/>
      <c r="D109" s="9"/>
      <c r="E109" s="9"/>
      <c r="F109" s="9"/>
      <c r="G109" s="9"/>
      <c r="H109" s="92"/>
    </row>
    <row r="110" spans="1:8">
      <c r="A110" s="5"/>
      <c r="B110" s="12"/>
      <c r="C110" s="9"/>
      <c r="D110" s="9"/>
      <c r="E110" s="9"/>
      <c r="F110" s="9"/>
      <c r="G110" s="9"/>
      <c r="H110" s="92"/>
    </row>
    <row r="111" spans="1:8">
      <c r="A111" s="5"/>
      <c r="B111" s="8"/>
      <c r="C111" s="9"/>
      <c r="D111" s="9"/>
      <c r="E111" s="9"/>
      <c r="F111" s="9"/>
      <c r="G111" s="9"/>
      <c r="H111" s="92"/>
    </row>
    <row r="112" spans="1:8">
      <c r="A112" s="5"/>
      <c r="B112" s="8"/>
      <c r="C112" s="9"/>
      <c r="D112" s="9"/>
      <c r="E112" s="9"/>
      <c r="F112" s="9"/>
      <c r="G112" s="9"/>
      <c r="H112" s="92"/>
    </row>
    <row r="113" spans="1:8">
      <c r="A113" s="5"/>
      <c r="B113" s="12"/>
      <c r="C113" s="9"/>
      <c r="D113" s="9"/>
      <c r="E113" s="9"/>
      <c r="F113" s="9"/>
      <c r="G113" s="9"/>
      <c r="H113" s="92"/>
    </row>
    <row r="114" spans="1:8">
      <c r="A114" s="5"/>
      <c r="B114" s="12"/>
      <c r="C114" s="9"/>
      <c r="D114" s="9"/>
      <c r="E114" s="9"/>
      <c r="F114" s="9"/>
      <c r="G114" s="9"/>
      <c r="H114" s="92"/>
    </row>
    <row r="115" spans="1:8">
      <c r="A115" s="5"/>
      <c r="B115" s="12"/>
      <c r="C115" s="9"/>
      <c r="D115" s="9"/>
      <c r="E115" s="9"/>
      <c r="F115" s="9"/>
      <c r="G115" s="9"/>
      <c r="H115" s="92"/>
    </row>
    <row r="116" spans="1:8">
      <c r="A116" s="5"/>
      <c r="B116" s="12"/>
      <c r="C116" s="9"/>
      <c r="D116" s="9"/>
      <c r="E116" s="9"/>
      <c r="F116" s="9"/>
      <c r="G116" s="9"/>
      <c r="H116" s="92"/>
    </row>
    <row r="117" spans="1:8">
      <c r="A117" s="5"/>
      <c r="B117" s="12"/>
      <c r="C117" s="9"/>
      <c r="D117" s="9"/>
      <c r="E117" s="9"/>
      <c r="F117" s="9"/>
      <c r="G117" s="9"/>
      <c r="H117" s="92"/>
    </row>
    <row r="118" spans="1:8">
      <c r="A118" s="5"/>
      <c r="B118" s="100"/>
      <c r="C118" s="9"/>
      <c r="D118" s="9"/>
      <c r="E118" s="9"/>
      <c r="F118" s="9"/>
      <c r="G118" s="9"/>
      <c r="H118" s="92"/>
    </row>
    <row r="119" spans="1:8">
      <c r="A119" s="5"/>
      <c r="B119" s="100"/>
      <c r="C119" s="9"/>
      <c r="D119" s="9"/>
      <c r="E119" s="9"/>
      <c r="F119" s="9"/>
      <c r="G119" s="9"/>
      <c r="H119" s="92"/>
    </row>
    <row r="120" spans="1:8">
      <c r="A120" s="5"/>
      <c r="B120" s="100"/>
      <c r="C120" s="9"/>
      <c r="D120" s="9"/>
      <c r="E120" s="9"/>
      <c r="F120" s="9"/>
      <c r="G120" s="9"/>
      <c r="H120" s="92"/>
    </row>
    <row r="121" spans="1:8">
      <c r="A121" s="5"/>
      <c r="B121" s="100"/>
      <c r="C121" s="9"/>
      <c r="D121" s="9"/>
      <c r="E121" s="9"/>
      <c r="F121" s="9"/>
      <c r="G121" s="9"/>
      <c r="H121" s="92"/>
    </row>
    <row r="122" spans="1:8">
      <c r="A122" s="5"/>
      <c r="B122" s="100"/>
      <c r="C122" s="9"/>
      <c r="D122" s="9"/>
      <c r="E122" s="9"/>
      <c r="F122" s="9"/>
      <c r="G122" s="9"/>
      <c r="H122" s="92"/>
    </row>
    <row r="123" spans="1:8">
      <c r="A123" s="61"/>
      <c r="B123" s="1"/>
      <c r="C123" s="3"/>
      <c r="D123" s="3"/>
      <c r="E123" s="3"/>
      <c r="F123" s="3"/>
      <c r="G123" s="3"/>
      <c r="H123" s="94"/>
    </row>
    <row r="124" spans="1:8">
      <c r="A124" s="95" t="s">
        <v>121</v>
      </c>
      <c r="B124" s="6"/>
      <c r="C124" s="9"/>
      <c r="D124" s="9"/>
      <c r="E124" s="21">
        <v>2</v>
      </c>
      <c r="F124" s="9"/>
      <c r="G124" s="9"/>
      <c r="H124" s="29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24"/>
  <sheetViews>
    <sheetView workbookViewId="0">
      <selection activeCell="H84" sqref="H84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9"/>
      <c r="F2" s="9"/>
      <c r="G2" s="6"/>
      <c r="H2" s="10" t="s">
        <v>2</v>
      </c>
    </row>
    <row r="3" spans="1:8">
      <c r="A3" s="11" t="s">
        <v>3</v>
      </c>
      <c r="B3" s="12"/>
      <c r="C3" s="7"/>
      <c r="D3" s="8"/>
      <c r="E3" s="8"/>
      <c r="F3" s="6"/>
      <c r="G3" s="13"/>
      <c r="H3" s="14" t="s">
        <v>4</v>
      </c>
    </row>
    <row r="4" spans="1:8">
      <c r="A4" s="5" t="s">
        <v>5</v>
      </c>
      <c r="B4" s="6"/>
      <c r="C4" s="15"/>
      <c r="D4" s="6"/>
      <c r="E4" s="6"/>
      <c r="F4" s="9"/>
      <c r="G4" s="16"/>
      <c r="H4" s="17" t="s">
        <v>6</v>
      </c>
    </row>
    <row r="5" spans="1:8">
      <c r="A5" s="5"/>
      <c r="B5" s="6"/>
      <c r="C5" s="15"/>
      <c r="D5" s="9"/>
      <c r="E5" s="18" t="s">
        <v>7</v>
      </c>
      <c r="F5" s="9"/>
      <c r="G5" s="16"/>
      <c r="H5" s="19">
        <v>2021</v>
      </c>
    </row>
    <row r="6" spans="1:8">
      <c r="A6" s="20"/>
      <c r="B6" s="6"/>
      <c r="C6" s="13"/>
      <c r="D6" s="21"/>
      <c r="E6" s="21"/>
      <c r="F6" s="22"/>
      <c r="G6" s="6"/>
      <c r="H6" s="23" t="s">
        <v>8</v>
      </c>
    </row>
    <row r="7" spans="1:8">
      <c r="A7" s="24" t="s">
        <v>9</v>
      </c>
      <c r="B7" s="6"/>
      <c r="C7" s="13"/>
      <c r="D7" s="21"/>
      <c r="E7" s="21"/>
      <c r="F7" s="22"/>
      <c r="G7" s="6"/>
      <c r="H7" s="25" t="s">
        <v>129</v>
      </c>
    </row>
    <row r="8" spans="1:8">
      <c r="A8" s="26" t="s">
        <v>10</v>
      </c>
      <c r="B8" s="6"/>
      <c r="C8" s="13"/>
      <c r="D8" s="21"/>
      <c r="E8" s="16"/>
      <c r="F8" s="22"/>
      <c r="G8" s="6"/>
      <c r="H8" s="10" t="s">
        <v>127</v>
      </c>
    </row>
    <row r="9" spans="1:8">
      <c r="A9" s="27"/>
      <c r="B9" s="6"/>
      <c r="C9" s="13"/>
      <c r="D9" s="21"/>
      <c r="E9" s="16"/>
      <c r="F9" s="22"/>
      <c r="G9" s="6"/>
      <c r="H9" s="10" t="s">
        <v>11</v>
      </c>
    </row>
    <row r="10" spans="1:8">
      <c r="A10" s="28"/>
      <c r="B10" s="6"/>
      <c r="C10" s="16"/>
      <c r="D10" s="29"/>
      <c r="E10" s="16"/>
      <c r="F10" s="29"/>
      <c r="G10" s="30"/>
      <c r="H10" s="31" t="s">
        <v>12</v>
      </c>
    </row>
    <row r="11" spans="1:8">
      <c r="A11" s="32"/>
      <c r="B11" s="33"/>
      <c r="C11" s="34" t="s">
        <v>13</v>
      </c>
      <c r="D11" s="35"/>
      <c r="E11" s="35"/>
      <c r="F11" s="210" t="s">
        <v>14</v>
      </c>
      <c r="G11" s="211"/>
      <c r="H11" s="36"/>
    </row>
    <row r="12" spans="1:8">
      <c r="A12" s="5"/>
      <c r="B12" s="22" t="s">
        <v>15</v>
      </c>
      <c r="C12" s="37" t="s">
        <v>16</v>
      </c>
      <c r="D12" s="37" t="s">
        <v>17</v>
      </c>
      <c r="E12" s="37" t="s">
        <v>18</v>
      </c>
      <c r="F12" s="37" t="s">
        <v>19</v>
      </c>
      <c r="G12" s="37" t="s">
        <v>20</v>
      </c>
      <c r="H12" s="37" t="s">
        <v>21</v>
      </c>
    </row>
    <row r="13" spans="1:8">
      <c r="A13" s="38"/>
      <c r="B13" s="2"/>
      <c r="C13" s="39" t="s">
        <v>22</v>
      </c>
      <c r="D13" s="40">
        <v>-1</v>
      </c>
      <c r="E13" s="40">
        <v>-2</v>
      </c>
      <c r="F13" s="40">
        <v>-3</v>
      </c>
      <c r="G13" s="40">
        <v>-4</v>
      </c>
      <c r="H13" s="40">
        <v>-5</v>
      </c>
    </row>
    <row r="14" spans="1:8">
      <c r="A14" s="28" t="s">
        <v>23</v>
      </c>
      <c r="B14" s="6" t="s">
        <v>24</v>
      </c>
      <c r="C14" s="212">
        <v>1</v>
      </c>
      <c r="D14" s="41">
        <f>D15+D21+D22</f>
        <v>11145973</v>
      </c>
      <c r="E14" s="138">
        <f>E15+E21+E22</f>
        <v>93437080</v>
      </c>
      <c r="F14" s="41">
        <f>(F16-F17)/0.26</f>
        <v>40003342.307692304</v>
      </c>
      <c r="G14" s="42">
        <f>(G16-G17)/0.23</f>
        <v>664395.65217391297</v>
      </c>
      <c r="H14" s="43">
        <f t="shared" ref="H14:H27" si="0">SUM(D14:G14)</f>
        <v>145250790.9598662</v>
      </c>
    </row>
    <row r="15" spans="1:8" outlineLevel="1">
      <c r="A15" s="28"/>
      <c r="B15" s="44" t="s">
        <v>25</v>
      </c>
      <c r="C15" s="213"/>
      <c r="D15" s="46">
        <v>10480789</v>
      </c>
      <c r="E15" s="47">
        <v>93317917</v>
      </c>
      <c r="F15" s="41"/>
      <c r="G15" s="42"/>
      <c r="H15" s="43"/>
    </row>
    <row r="16" spans="1:8" outlineLevel="1">
      <c r="A16" s="28"/>
      <c r="B16" s="44" t="s">
        <v>26</v>
      </c>
      <c r="C16" s="213"/>
      <c r="D16" s="46"/>
      <c r="E16" s="47"/>
      <c r="F16" s="46">
        <v>10691849</v>
      </c>
      <c r="G16" s="47">
        <v>152811</v>
      </c>
      <c r="H16" s="43"/>
    </row>
    <row r="17" spans="1:8" outlineLevel="1">
      <c r="A17" s="28"/>
      <c r="B17" s="44" t="s">
        <v>27</v>
      </c>
      <c r="C17" s="213"/>
      <c r="D17" s="46"/>
      <c r="E17" s="47"/>
      <c r="F17" s="46">
        <v>290980</v>
      </c>
      <c r="G17" s="47">
        <v>0</v>
      </c>
      <c r="H17" s="43"/>
    </row>
    <row r="18" spans="1:8">
      <c r="A18" s="48" t="s">
        <v>28</v>
      </c>
      <c r="B18" s="6" t="s">
        <v>29</v>
      </c>
      <c r="C18" s="45">
        <v>2</v>
      </c>
      <c r="D18" s="49"/>
      <c r="E18" s="50"/>
      <c r="F18" s="49">
        <f>F85</f>
        <v>41395500</v>
      </c>
      <c r="G18" s="50"/>
      <c r="H18" s="43"/>
    </row>
    <row r="19" spans="1:8">
      <c r="A19" s="5" t="s">
        <v>30</v>
      </c>
      <c r="B19" s="51" t="s">
        <v>31</v>
      </c>
      <c r="C19" s="37">
        <v>21</v>
      </c>
      <c r="D19" s="126">
        <v>239975</v>
      </c>
      <c r="E19" s="127">
        <v>2142564</v>
      </c>
      <c r="F19" s="52"/>
      <c r="G19" s="53"/>
      <c r="H19" s="43">
        <f t="shared" si="0"/>
        <v>2382539</v>
      </c>
    </row>
    <row r="20" spans="1:8">
      <c r="A20" s="5" t="s">
        <v>32</v>
      </c>
      <c r="B20" s="11" t="s">
        <v>33</v>
      </c>
      <c r="C20" s="54">
        <v>22</v>
      </c>
      <c r="D20" s="128">
        <v>0</v>
      </c>
      <c r="E20" s="129">
        <v>0</v>
      </c>
      <c r="F20" s="52"/>
      <c r="G20" s="53"/>
      <c r="H20" s="43">
        <f t="shared" si="0"/>
        <v>0</v>
      </c>
    </row>
    <row r="21" spans="1:8">
      <c r="A21" s="5" t="s">
        <v>34</v>
      </c>
      <c r="B21" s="51" t="s">
        <v>35</v>
      </c>
      <c r="C21" s="37">
        <v>23</v>
      </c>
      <c r="D21" s="126">
        <v>59736</v>
      </c>
      <c r="E21" s="127">
        <v>119163</v>
      </c>
      <c r="F21" s="57"/>
      <c r="G21" s="58"/>
      <c r="H21" s="59">
        <f t="shared" si="0"/>
        <v>178899</v>
      </c>
    </row>
    <row r="22" spans="1:8">
      <c r="A22" s="5"/>
      <c r="B22" s="60" t="s">
        <v>36</v>
      </c>
      <c r="C22" s="54">
        <v>24</v>
      </c>
      <c r="D22" s="128">
        <v>605448</v>
      </c>
      <c r="E22" s="129">
        <v>0</v>
      </c>
      <c r="F22" s="55"/>
      <c r="G22" s="56"/>
      <c r="H22" s="43">
        <f t="shared" si="0"/>
        <v>605448</v>
      </c>
    </row>
    <row r="23" spans="1:8">
      <c r="A23" s="5"/>
      <c r="B23" s="61" t="s">
        <v>37</v>
      </c>
      <c r="C23" s="37">
        <v>25</v>
      </c>
      <c r="D23" s="126"/>
      <c r="E23" s="127"/>
      <c r="F23" s="62"/>
      <c r="G23" s="63"/>
      <c r="H23" s="59">
        <f t="shared" si="0"/>
        <v>0</v>
      </c>
    </row>
    <row r="24" spans="1:8">
      <c r="A24" s="5"/>
      <c r="B24" s="61" t="s">
        <v>38</v>
      </c>
      <c r="C24" s="54">
        <v>26</v>
      </c>
      <c r="D24" s="207">
        <v>70510</v>
      </c>
      <c r="E24" s="129"/>
      <c r="F24" s="55"/>
      <c r="G24" s="56"/>
      <c r="H24" s="43">
        <f t="shared" si="0"/>
        <v>70510</v>
      </c>
    </row>
    <row r="25" spans="1:8">
      <c r="A25" s="5"/>
      <c r="B25" s="61" t="s">
        <v>39</v>
      </c>
      <c r="C25" s="54">
        <v>27</v>
      </c>
      <c r="D25" s="64"/>
      <c r="E25" s="65"/>
      <c r="F25" s="64"/>
      <c r="G25" s="65"/>
      <c r="H25" s="43">
        <f t="shared" si="0"/>
        <v>0</v>
      </c>
    </row>
    <row r="26" spans="1:8">
      <c r="A26" s="5"/>
      <c r="B26" s="61" t="s">
        <v>40</v>
      </c>
      <c r="C26" s="54">
        <v>28</v>
      </c>
      <c r="D26" s="66"/>
      <c r="E26" s="65"/>
      <c r="F26" s="64"/>
      <c r="G26" s="39"/>
      <c r="H26" s="43">
        <f t="shared" si="0"/>
        <v>0</v>
      </c>
    </row>
    <row r="27" spans="1:8">
      <c r="A27" s="5"/>
      <c r="B27" s="5" t="s">
        <v>41</v>
      </c>
      <c r="C27" s="54">
        <v>29</v>
      </c>
      <c r="D27" s="64"/>
      <c r="E27" s="65"/>
      <c r="F27" s="64"/>
      <c r="G27" s="65"/>
      <c r="H27" s="43">
        <f t="shared" si="0"/>
        <v>0</v>
      </c>
    </row>
    <row r="28" spans="1:8">
      <c r="A28" s="5"/>
      <c r="B28" s="51" t="s">
        <v>42</v>
      </c>
      <c r="C28" s="37">
        <v>30</v>
      </c>
      <c r="D28" s="59">
        <f>SUM(D19:D23)+D24</f>
        <v>975669</v>
      </c>
      <c r="E28" s="59">
        <f>SUM(E19:E23)-E24</f>
        <v>2261727</v>
      </c>
      <c r="F28" s="59">
        <f>SUM(F19:F23)-F24</f>
        <v>0</v>
      </c>
      <c r="G28" s="59">
        <f>SUM(G19:G23)-G24</f>
        <v>0</v>
      </c>
      <c r="H28" s="56">
        <f>SUM(H19:H23)-H24</f>
        <v>3096376</v>
      </c>
    </row>
    <row r="29" spans="1:8">
      <c r="A29" s="67" t="s">
        <v>43</v>
      </c>
      <c r="B29" s="68"/>
      <c r="C29" s="54">
        <v>40</v>
      </c>
      <c r="D29" s="55">
        <f>D14-D28</f>
        <v>10170304</v>
      </c>
      <c r="E29" s="69">
        <f>E14-E28</f>
        <v>91175353</v>
      </c>
      <c r="F29" s="56">
        <f>F14+F18-F28</f>
        <v>81398842.307692304</v>
      </c>
      <c r="G29" s="55">
        <f>G14-G28</f>
        <v>664395.65217391297</v>
      </c>
      <c r="H29" s="56">
        <f>H14-H28</f>
        <v>142154414.9598662</v>
      </c>
    </row>
    <row r="30" spans="1:8">
      <c r="A30" s="28" t="s">
        <v>44</v>
      </c>
      <c r="B30" s="51" t="s">
        <v>45</v>
      </c>
      <c r="C30" s="39">
        <v>51</v>
      </c>
      <c r="D30" s="130">
        <v>5240</v>
      </c>
      <c r="E30" s="131">
        <v>5369</v>
      </c>
      <c r="F30" s="70"/>
      <c r="G30" s="71"/>
      <c r="H30" s="43">
        <f t="shared" ref="H30:H39" si="1">SUM(D30:G30)</f>
        <v>10609</v>
      </c>
    </row>
    <row r="31" spans="1:8">
      <c r="A31" s="72" t="s">
        <v>46</v>
      </c>
      <c r="B31" s="11" t="s">
        <v>47</v>
      </c>
      <c r="C31" s="39">
        <v>52</v>
      </c>
      <c r="D31" s="126"/>
      <c r="E31" s="127"/>
      <c r="F31" s="73"/>
      <c r="G31" s="74"/>
      <c r="H31" s="43">
        <f t="shared" si="1"/>
        <v>0</v>
      </c>
    </row>
    <row r="32" spans="1:8">
      <c r="A32" s="5"/>
      <c r="B32" s="51" t="s">
        <v>48</v>
      </c>
      <c r="C32" s="39">
        <v>53</v>
      </c>
      <c r="D32" s="128"/>
      <c r="E32" s="129"/>
      <c r="F32" s="70"/>
      <c r="G32" s="71"/>
      <c r="H32" s="43">
        <f t="shared" si="1"/>
        <v>0</v>
      </c>
    </row>
    <row r="33" spans="1:8">
      <c r="A33" s="5"/>
      <c r="B33" s="11" t="s">
        <v>49</v>
      </c>
      <c r="C33" s="39">
        <v>54</v>
      </c>
      <c r="D33" s="126"/>
      <c r="E33" s="127"/>
      <c r="F33" s="73"/>
      <c r="G33" s="74"/>
      <c r="H33" s="59">
        <f t="shared" si="1"/>
        <v>0</v>
      </c>
    </row>
    <row r="34" spans="1:8">
      <c r="A34" s="5"/>
      <c r="B34" s="51" t="s">
        <v>50</v>
      </c>
      <c r="C34" s="39">
        <v>55</v>
      </c>
      <c r="D34" s="128"/>
      <c r="E34" s="129"/>
      <c r="F34" s="70"/>
      <c r="G34" s="71"/>
      <c r="H34" s="43">
        <f t="shared" si="1"/>
        <v>0</v>
      </c>
    </row>
    <row r="35" spans="1:8">
      <c r="A35" s="5"/>
      <c r="B35" s="51" t="s">
        <v>51</v>
      </c>
      <c r="C35" s="39">
        <v>56</v>
      </c>
      <c r="D35" s="126"/>
      <c r="E35" s="127"/>
      <c r="F35" s="73"/>
      <c r="G35" s="74"/>
      <c r="H35" s="59">
        <f t="shared" si="1"/>
        <v>0</v>
      </c>
    </row>
    <row r="36" spans="1:8">
      <c r="A36" s="5"/>
      <c r="B36" s="11" t="s">
        <v>52</v>
      </c>
      <c r="C36" s="39">
        <v>57</v>
      </c>
      <c r="D36" s="128">
        <v>69231</v>
      </c>
      <c r="E36" s="129">
        <v>31571</v>
      </c>
      <c r="F36" s="70"/>
      <c r="G36" s="71"/>
      <c r="H36" s="43">
        <f t="shared" si="1"/>
        <v>100802</v>
      </c>
    </row>
    <row r="37" spans="1:8">
      <c r="A37" s="5"/>
      <c r="B37" s="51" t="s">
        <v>40</v>
      </c>
      <c r="C37" s="39">
        <v>58</v>
      </c>
      <c r="D37" s="62"/>
      <c r="E37" s="63"/>
      <c r="F37" s="75"/>
      <c r="G37" s="76"/>
      <c r="H37" s="59">
        <f t="shared" si="1"/>
        <v>0</v>
      </c>
    </row>
    <row r="38" spans="1:8">
      <c r="A38" s="5"/>
      <c r="B38" s="11" t="s">
        <v>41</v>
      </c>
      <c r="C38" s="39">
        <v>59</v>
      </c>
      <c r="D38" s="55"/>
      <c r="E38" s="56"/>
      <c r="F38" s="77"/>
      <c r="G38" s="78"/>
      <c r="H38" s="43">
        <f t="shared" si="1"/>
        <v>0</v>
      </c>
    </row>
    <row r="39" spans="1:8">
      <c r="A39" s="5"/>
      <c r="B39" s="51" t="s">
        <v>53</v>
      </c>
      <c r="C39" s="39">
        <v>60</v>
      </c>
      <c r="D39" s="62"/>
      <c r="E39" s="63"/>
      <c r="F39" s="75"/>
      <c r="G39" s="76"/>
      <c r="H39" s="59">
        <f t="shared" si="1"/>
        <v>0</v>
      </c>
    </row>
    <row r="40" spans="1:8">
      <c r="A40" s="5"/>
      <c r="B40" s="61" t="s">
        <v>54</v>
      </c>
      <c r="C40" s="39">
        <v>61</v>
      </c>
      <c r="D40" s="55"/>
      <c r="E40" s="56"/>
      <c r="F40" s="77"/>
      <c r="G40" s="78"/>
      <c r="H40" s="43"/>
    </row>
    <row r="41" spans="1:8">
      <c r="A41" s="5"/>
      <c r="B41" s="61" t="s">
        <v>55</v>
      </c>
      <c r="C41" s="39">
        <v>62</v>
      </c>
      <c r="D41" s="62"/>
      <c r="E41" s="63"/>
      <c r="F41" s="75"/>
      <c r="G41" s="76"/>
      <c r="H41" s="59"/>
    </row>
    <row r="42" spans="1:8">
      <c r="A42" s="5"/>
      <c r="B42" s="61" t="s">
        <v>56</v>
      </c>
      <c r="C42" s="39">
        <v>63</v>
      </c>
      <c r="D42" s="55"/>
      <c r="E42" s="56"/>
      <c r="F42" s="77"/>
      <c r="G42" s="78"/>
      <c r="H42" s="43"/>
    </row>
    <row r="43" spans="1:8">
      <c r="A43" s="5"/>
      <c r="B43" s="61" t="s">
        <v>57</v>
      </c>
      <c r="C43" s="39">
        <v>64</v>
      </c>
      <c r="D43" s="62"/>
      <c r="E43" s="63"/>
      <c r="F43" s="75"/>
      <c r="G43" s="76"/>
      <c r="H43" s="59"/>
    </row>
    <row r="44" spans="1:8">
      <c r="A44" s="5"/>
      <c r="B44" s="61" t="s">
        <v>58</v>
      </c>
      <c r="C44" s="39">
        <v>65</v>
      </c>
      <c r="D44" s="55"/>
      <c r="E44" s="56"/>
      <c r="F44" s="77"/>
      <c r="G44" s="78"/>
      <c r="H44" s="43"/>
    </row>
    <row r="45" spans="1:8">
      <c r="A45" s="5"/>
      <c r="B45" s="61" t="s">
        <v>59</v>
      </c>
      <c r="C45" s="39">
        <v>66</v>
      </c>
      <c r="D45" s="64"/>
      <c r="E45" s="65"/>
      <c r="F45" s="79"/>
      <c r="G45" s="80"/>
      <c r="H45" s="81"/>
    </row>
    <row r="46" spans="1:8">
      <c r="A46" s="5"/>
      <c r="B46" s="61" t="s">
        <v>60</v>
      </c>
      <c r="C46" s="39">
        <v>67</v>
      </c>
      <c r="D46" s="62"/>
      <c r="E46" s="63"/>
      <c r="F46" s="75"/>
      <c r="G46" s="76"/>
      <c r="H46" s="59"/>
    </row>
    <row r="47" spans="1:8">
      <c r="A47" s="61"/>
      <c r="B47" s="51" t="s">
        <v>124</v>
      </c>
      <c r="C47" s="54">
        <v>70</v>
      </c>
      <c r="D47" s="55">
        <f>SUM(D30:D41)-D36</f>
        <v>5240</v>
      </c>
      <c r="E47" s="56">
        <f>SUM(E30:E41)</f>
        <v>36940</v>
      </c>
      <c r="F47" s="55">
        <f>SUM(F30:F41)</f>
        <v>0</v>
      </c>
      <c r="G47" s="56">
        <f>SUM(G30:G41)</f>
        <v>0</v>
      </c>
      <c r="H47" s="43">
        <f>SUM(H30:H41)</f>
        <v>111411</v>
      </c>
    </row>
    <row r="48" spans="1:8">
      <c r="A48" s="5" t="s">
        <v>61</v>
      </c>
      <c r="B48" s="51" t="s">
        <v>62</v>
      </c>
      <c r="C48" s="54">
        <v>81</v>
      </c>
      <c r="D48" s="55">
        <f>D29-D47-D36</f>
        <v>10095833</v>
      </c>
      <c r="E48" s="56">
        <f>E29-E47+E36</f>
        <v>91169984</v>
      </c>
      <c r="F48" s="55">
        <f>F29-F47</f>
        <v>81398842.307692304</v>
      </c>
      <c r="G48" s="56">
        <f>G29-G47</f>
        <v>664395.65217391297</v>
      </c>
      <c r="H48" s="43">
        <f>SUM(D48:G48)</f>
        <v>183329054.9598662</v>
      </c>
    </row>
    <row r="49" spans="1:8">
      <c r="A49" s="72" t="s">
        <v>28</v>
      </c>
      <c r="B49" s="60" t="s">
        <v>134</v>
      </c>
      <c r="C49" s="39">
        <v>82</v>
      </c>
      <c r="D49" s="64"/>
      <c r="E49" s="65"/>
      <c r="F49" s="82"/>
      <c r="G49" s="83"/>
      <c r="H49" s="43"/>
    </row>
    <row r="50" spans="1:8">
      <c r="A50" s="72" t="s">
        <v>63</v>
      </c>
      <c r="B50" s="60" t="s">
        <v>64</v>
      </c>
      <c r="C50" s="39">
        <v>83</v>
      </c>
      <c r="D50" s="62"/>
      <c r="E50" s="63"/>
      <c r="F50" s="62"/>
      <c r="G50" s="63"/>
      <c r="H50" s="43"/>
    </row>
    <row r="51" spans="1:8">
      <c r="A51" s="84" t="s">
        <v>65</v>
      </c>
      <c r="B51" s="60" t="s">
        <v>66</v>
      </c>
      <c r="C51" s="39">
        <v>84</v>
      </c>
      <c r="D51" s="55"/>
      <c r="E51" s="56"/>
      <c r="F51" s="55"/>
      <c r="G51" s="56"/>
      <c r="H51" s="43"/>
    </row>
    <row r="52" spans="1:8">
      <c r="A52" s="84" t="s">
        <v>67</v>
      </c>
      <c r="B52" s="60" t="s">
        <v>68</v>
      </c>
      <c r="C52" s="39">
        <v>85</v>
      </c>
      <c r="D52" s="62"/>
      <c r="E52" s="63"/>
      <c r="F52" s="62"/>
      <c r="G52" s="63"/>
      <c r="H52" s="43"/>
    </row>
    <row r="53" spans="1:8">
      <c r="A53" s="84" t="s">
        <v>69</v>
      </c>
      <c r="B53" s="60" t="s">
        <v>70</v>
      </c>
      <c r="C53" s="39">
        <v>86</v>
      </c>
      <c r="D53" s="55"/>
      <c r="E53" s="56"/>
      <c r="F53" s="55"/>
      <c r="G53" s="56"/>
      <c r="H53" s="43"/>
    </row>
    <row r="54" spans="1:8">
      <c r="A54" s="84" t="s">
        <v>71</v>
      </c>
      <c r="B54" s="60" t="s">
        <v>39</v>
      </c>
      <c r="C54" s="39">
        <v>87</v>
      </c>
      <c r="D54" s="62"/>
      <c r="E54" s="63"/>
      <c r="F54" s="62"/>
      <c r="G54" s="63"/>
      <c r="H54" s="43"/>
    </row>
    <row r="55" spans="1:8">
      <c r="A55" s="84" t="s">
        <v>72</v>
      </c>
      <c r="B55" s="61" t="s">
        <v>40</v>
      </c>
      <c r="C55" s="39">
        <v>88</v>
      </c>
      <c r="D55" s="55"/>
      <c r="E55" s="56"/>
      <c r="F55" s="55"/>
      <c r="G55" s="56"/>
      <c r="H55" s="43"/>
    </row>
    <row r="56" spans="1:8">
      <c r="A56" s="85" t="s">
        <v>73</v>
      </c>
      <c r="B56" s="11" t="s">
        <v>41</v>
      </c>
      <c r="C56" s="39">
        <v>89</v>
      </c>
      <c r="D56" s="64"/>
      <c r="E56" s="65"/>
      <c r="F56" s="64"/>
      <c r="G56" s="65"/>
      <c r="H56" s="43"/>
    </row>
    <row r="57" spans="1:8">
      <c r="A57" s="86"/>
      <c r="B57" s="51" t="s">
        <v>74</v>
      </c>
      <c r="C57" s="39">
        <v>90</v>
      </c>
      <c r="D57" s="64">
        <f>SUM(D48:D56)</f>
        <v>10095833</v>
      </c>
      <c r="E57" s="65">
        <f>SUM(E48:E56)</f>
        <v>91169984</v>
      </c>
      <c r="F57" s="64">
        <f>SUM(F48:F56)</f>
        <v>81398842.307692304</v>
      </c>
      <c r="G57" s="65">
        <f>SUM(G48:G56)</f>
        <v>664395.65217391297</v>
      </c>
      <c r="H57" s="81">
        <f>SUM(H48:H56)</f>
        <v>183329054.9598662</v>
      </c>
    </row>
    <row r="58" spans="1:8">
      <c r="A58" s="87"/>
      <c r="B58" s="88" t="s">
        <v>75</v>
      </c>
      <c r="C58" s="39"/>
      <c r="D58" s="64">
        <f>D57+'Feb21'!D58</f>
        <v>26727870.539999999</v>
      </c>
      <c r="E58" s="64">
        <f>E57+'Feb21'!E58</f>
        <v>252239391</v>
      </c>
      <c r="F58" s="64">
        <f>F57+'Feb21'!F58</f>
        <v>156079923.07692307</v>
      </c>
      <c r="G58" s="64">
        <f>G57+'Feb21'!G58</f>
        <v>8431108.6956521738</v>
      </c>
      <c r="H58" s="64">
        <f>H57+'Feb21'!H58</f>
        <v>443478293.31257522</v>
      </c>
    </row>
    <row r="59" spans="1:8">
      <c r="A59" s="89" t="s">
        <v>76</v>
      </c>
      <c r="B59" s="32" t="s">
        <v>77</v>
      </c>
      <c r="C59" s="22"/>
      <c r="D59" s="90"/>
      <c r="E59" s="90"/>
      <c r="F59" s="90"/>
      <c r="G59" s="90"/>
      <c r="H59" s="59"/>
    </row>
    <row r="60" spans="1:8">
      <c r="A60" s="5"/>
      <c r="B60" s="91" t="s">
        <v>126</v>
      </c>
      <c r="C60" s="21"/>
      <c r="D60" s="62"/>
      <c r="E60" s="62"/>
      <c r="F60" s="62"/>
      <c r="G60" s="62"/>
      <c r="H60" s="59"/>
    </row>
    <row r="61" spans="1:8">
      <c r="A61" s="5"/>
      <c r="B61" s="32" t="s">
        <v>78</v>
      </c>
      <c r="C61" s="33"/>
      <c r="D61" s="33"/>
      <c r="E61" s="33"/>
      <c r="F61" s="33"/>
      <c r="G61" s="125" t="s">
        <v>79</v>
      </c>
      <c r="H61" s="93"/>
    </row>
    <row r="62" spans="1:8">
      <c r="A62" s="61"/>
      <c r="B62" s="38" t="s">
        <v>154</v>
      </c>
      <c r="C62" s="3"/>
      <c r="D62" s="3"/>
      <c r="E62" s="3"/>
      <c r="F62" s="3"/>
      <c r="G62" s="60"/>
      <c r="H62" s="94"/>
    </row>
    <row r="63" spans="1:8">
      <c r="A63" s="6"/>
      <c r="B63" s="95"/>
      <c r="C63" s="9"/>
      <c r="D63" s="9"/>
      <c r="E63" s="21" t="s">
        <v>80</v>
      </c>
      <c r="F63" s="9"/>
      <c r="G63" s="9"/>
      <c r="H63" s="29" t="s">
        <v>81</v>
      </c>
    </row>
    <row r="64" spans="1:8">
      <c r="A64" s="6"/>
      <c r="B64" s="6"/>
      <c r="C64" s="9"/>
      <c r="D64" s="9"/>
      <c r="E64" s="21">
        <v>1</v>
      </c>
      <c r="F64" s="9"/>
      <c r="G64" s="9"/>
      <c r="H64" s="6"/>
    </row>
    <row r="65" spans="1:8">
      <c r="A65" s="6"/>
      <c r="B65" s="9"/>
      <c r="C65" s="9"/>
      <c r="D65" s="9"/>
      <c r="E65" s="6"/>
      <c r="F65" s="9"/>
      <c r="G65" s="9"/>
      <c r="H65" s="9"/>
    </row>
    <row r="66" spans="1:8">
      <c r="A66" s="6"/>
      <c r="B66" s="96"/>
      <c r="C66" s="6"/>
      <c r="D66" s="9"/>
      <c r="E66" s="9"/>
      <c r="F66" s="9"/>
      <c r="G66" s="9"/>
      <c r="H66" s="9"/>
    </row>
    <row r="67" spans="1:8">
      <c r="A67" s="89"/>
      <c r="B67" s="97"/>
      <c r="C67" s="98"/>
      <c r="D67" s="33"/>
      <c r="E67" s="33"/>
      <c r="F67" s="98"/>
      <c r="G67" s="98"/>
      <c r="H67" s="99" t="str">
        <f t="shared" ref="H67:H72" si="2">H2</f>
        <v>STATE</v>
      </c>
    </row>
    <row r="68" spans="1:8">
      <c r="A68" s="5"/>
      <c r="B68" s="100"/>
      <c r="C68" s="8"/>
      <c r="D68" s="7"/>
      <c r="E68" s="8"/>
      <c r="F68" s="8"/>
      <c r="G68" s="8"/>
      <c r="H68" s="101" t="str">
        <f t="shared" si="2"/>
        <v>Kansas</v>
      </c>
    </row>
    <row r="69" spans="1:8">
      <c r="A69" s="5"/>
      <c r="B69" s="100"/>
      <c r="C69" s="8"/>
      <c r="D69" s="7" t="s">
        <v>82</v>
      </c>
      <c r="E69" s="6"/>
      <c r="F69" s="8"/>
      <c r="G69" s="8"/>
      <c r="H69" s="99" t="str">
        <f t="shared" si="2"/>
        <v>YEAR</v>
      </c>
    </row>
    <row r="70" spans="1:8">
      <c r="A70" s="5"/>
      <c r="B70" s="100"/>
      <c r="C70" s="9"/>
      <c r="D70" s="6"/>
      <c r="E70" s="9"/>
      <c r="F70" s="9"/>
      <c r="G70" s="9"/>
      <c r="H70" s="99">
        <f t="shared" si="2"/>
        <v>2021</v>
      </c>
    </row>
    <row r="71" spans="1:8">
      <c r="A71" s="5"/>
      <c r="B71" s="100"/>
      <c r="C71" s="102"/>
      <c r="D71" s="102"/>
      <c r="E71" s="95"/>
      <c r="F71" s="102"/>
      <c r="G71" s="102"/>
      <c r="H71" s="99" t="str">
        <f t="shared" si="2"/>
        <v>MONTH OF SALE</v>
      </c>
    </row>
    <row r="72" spans="1:8">
      <c r="A72" s="61"/>
      <c r="B72" s="1"/>
      <c r="C72" s="103"/>
      <c r="D72" s="103"/>
      <c r="E72" s="103"/>
      <c r="F72" s="103"/>
      <c r="G72" s="103"/>
      <c r="H72" s="104" t="str">
        <f t="shared" si="2"/>
        <v>March</v>
      </c>
    </row>
    <row r="73" spans="1:8">
      <c r="A73" s="11" t="s">
        <v>83</v>
      </c>
      <c r="B73" s="6"/>
      <c r="C73" s="102"/>
      <c r="D73" s="105" t="s">
        <v>84</v>
      </c>
      <c r="E73" s="105"/>
      <c r="F73" s="105"/>
      <c r="G73" s="105"/>
      <c r="H73" s="106"/>
    </row>
    <row r="74" spans="1:8">
      <c r="A74" s="5"/>
      <c r="B74" s="6"/>
      <c r="C74" s="6"/>
      <c r="D74" s="9"/>
      <c r="E74" s="21" t="s">
        <v>85</v>
      </c>
      <c r="F74" s="95" t="s">
        <v>86</v>
      </c>
      <c r="G74" s="9"/>
      <c r="H74" s="92"/>
    </row>
    <row r="75" spans="1:8">
      <c r="A75" s="5"/>
      <c r="B75" s="6"/>
      <c r="C75" s="107" t="s">
        <v>87</v>
      </c>
      <c r="D75" s="95"/>
      <c r="E75" s="9" t="s">
        <v>88</v>
      </c>
      <c r="F75" s="108">
        <v>37803</v>
      </c>
      <c r="G75" s="9"/>
      <c r="H75" s="92"/>
    </row>
    <row r="76" spans="1:8">
      <c r="A76" s="5"/>
      <c r="B76" s="6"/>
      <c r="C76" s="107" t="s">
        <v>89</v>
      </c>
      <c r="D76" s="95"/>
      <c r="E76" s="9" t="s">
        <v>88</v>
      </c>
      <c r="F76" s="108">
        <v>37803</v>
      </c>
      <c r="G76" s="9"/>
      <c r="H76" s="92"/>
    </row>
    <row r="77" spans="1:8">
      <c r="A77" s="5"/>
      <c r="B77" s="6"/>
      <c r="C77" s="107" t="s">
        <v>90</v>
      </c>
      <c r="D77" s="95"/>
      <c r="E77" s="9" t="s">
        <v>91</v>
      </c>
      <c r="F77" s="108">
        <v>39083</v>
      </c>
      <c r="G77" s="9"/>
      <c r="H77" s="92"/>
    </row>
    <row r="78" spans="1:8">
      <c r="A78" s="5"/>
      <c r="B78" s="6"/>
      <c r="C78" s="107" t="s">
        <v>92</v>
      </c>
      <c r="D78" s="95"/>
      <c r="E78" s="9" t="s">
        <v>93</v>
      </c>
      <c r="F78" s="108">
        <v>37803</v>
      </c>
      <c r="G78" s="9"/>
      <c r="H78" s="92"/>
    </row>
    <row r="79" spans="1:8">
      <c r="A79" s="5"/>
      <c r="B79" s="6"/>
      <c r="C79" s="109" t="s">
        <v>94</v>
      </c>
      <c r="D79" s="95"/>
      <c r="E79" s="9" t="s">
        <v>95</v>
      </c>
      <c r="F79" s="108">
        <v>37803</v>
      </c>
      <c r="G79" s="9"/>
      <c r="H79" s="92"/>
    </row>
    <row r="80" spans="1:8">
      <c r="A80" s="5"/>
      <c r="B80" s="6"/>
      <c r="C80" s="107" t="s">
        <v>96</v>
      </c>
      <c r="D80" s="95"/>
      <c r="E80" s="9" t="s">
        <v>95</v>
      </c>
      <c r="F80" s="108">
        <v>37803</v>
      </c>
      <c r="G80" s="9"/>
      <c r="H80" s="92"/>
    </row>
    <row r="81" spans="1:8">
      <c r="A81" s="61"/>
      <c r="B81" s="2" t="s">
        <v>97</v>
      </c>
      <c r="C81" s="3"/>
      <c r="D81" s="3"/>
      <c r="E81" s="3"/>
      <c r="F81" s="3"/>
      <c r="G81" s="3"/>
      <c r="H81" s="94"/>
    </row>
    <row r="82" spans="1:8">
      <c r="A82" s="5" t="s">
        <v>98</v>
      </c>
      <c r="B82" s="12"/>
      <c r="C82" s="9"/>
      <c r="D82" s="9"/>
      <c r="E82" s="9"/>
      <c r="F82" s="21" t="s">
        <v>99</v>
      </c>
      <c r="G82" s="9"/>
      <c r="H82" s="92"/>
    </row>
    <row r="83" spans="1:8" s="137" customFormat="1" ht="26.25">
      <c r="A83" s="132"/>
      <c r="B83" s="133"/>
      <c r="C83" s="134"/>
      <c r="D83" s="134"/>
      <c r="E83" s="135" t="s">
        <v>125</v>
      </c>
      <c r="F83" s="135" t="s">
        <v>100</v>
      </c>
      <c r="G83" s="134"/>
      <c r="H83" s="136"/>
    </row>
    <row r="84" spans="1:8">
      <c r="A84" s="5"/>
      <c r="B84" s="12" t="s">
        <v>101</v>
      </c>
      <c r="C84" s="9"/>
      <c r="D84" s="9"/>
      <c r="E84" s="110">
        <f>D14+E14</f>
        <v>104583053</v>
      </c>
      <c r="F84" s="111">
        <f>(+F28+F29+G29)-(F85-F86)</f>
        <v>40667737.959866211</v>
      </c>
      <c r="G84" s="9"/>
      <c r="H84" s="112"/>
    </row>
    <row r="85" spans="1:8">
      <c r="A85" s="5"/>
      <c r="B85" s="12" t="s">
        <v>102</v>
      </c>
      <c r="C85" s="9"/>
      <c r="D85" s="9"/>
      <c r="E85" s="110"/>
      <c r="F85" s="139">
        <f>1076283/0.026</f>
        <v>41395500</v>
      </c>
      <c r="G85" s="9"/>
      <c r="H85" s="113"/>
    </row>
    <row r="86" spans="1:8">
      <c r="A86" s="5"/>
      <c r="B86" s="12" t="s">
        <v>103</v>
      </c>
      <c r="C86" s="9"/>
      <c r="D86" s="9"/>
      <c r="E86" s="110"/>
      <c r="F86" s="111"/>
      <c r="G86" s="9"/>
      <c r="H86" s="114"/>
    </row>
    <row r="87" spans="1:8">
      <c r="A87" s="5"/>
      <c r="B87" s="12" t="str">
        <f>"= Gross consumption in State (enter on page 1, item 1)"</f>
        <v>= Gross consumption in State (enter on page 1, item 1)</v>
      </c>
      <c r="C87" s="9"/>
      <c r="D87" s="9"/>
      <c r="E87" s="110">
        <f>(E84+E85)-E86</f>
        <v>104583053</v>
      </c>
      <c r="F87" s="111">
        <f>(F84+F85)-F86</f>
        <v>82063237.959866211</v>
      </c>
      <c r="G87" s="9"/>
      <c r="H87" s="113"/>
    </row>
    <row r="88" spans="1:8">
      <c r="A88" s="5"/>
      <c r="B88" s="12"/>
      <c r="C88" s="9"/>
      <c r="D88" s="9"/>
      <c r="E88" s="9"/>
      <c r="F88" s="9"/>
      <c r="G88" s="9"/>
      <c r="H88" s="92"/>
    </row>
    <row r="89" spans="1:8">
      <c r="A89" s="5"/>
      <c r="B89" s="12"/>
      <c r="C89" s="9"/>
      <c r="D89" s="9"/>
      <c r="E89" s="115" t="s">
        <v>104</v>
      </c>
      <c r="F89" s="9"/>
      <c r="G89" s="9"/>
      <c r="H89" s="92"/>
    </row>
    <row r="90" spans="1:8">
      <c r="A90" s="5"/>
      <c r="B90" s="12"/>
      <c r="C90" s="9"/>
      <c r="D90" s="9"/>
      <c r="E90" s="9"/>
      <c r="F90" s="116" t="s">
        <v>105</v>
      </c>
      <c r="G90" s="116" t="s">
        <v>106</v>
      </c>
      <c r="H90" s="117" t="s">
        <v>107</v>
      </c>
    </row>
    <row r="91" spans="1:8">
      <c r="A91" s="61"/>
      <c r="B91" s="2"/>
      <c r="C91" s="3"/>
      <c r="D91" s="3"/>
      <c r="E91" s="4" t="s">
        <v>108</v>
      </c>
      <c r="F91" s="118">
        <f>F14</f>
        <v>40003342.307692304</v>
      </c>
      <c r="G91" s="118">
        <f>G14</f>
        <v>664395.65217391297</v>
      </c>
      <c r="H91" s="119">
        <f>F91+G91</f>
        <v>40667737.959866218</v>
      </c>
    </row>
    <row r="92" spans="1:8">
      <c r="A92" s="5" t="s">
        <v>109</v>
      </c>
      <c r="B92" s="12"/>
      <c r="C92" s="9"/>
      <c r="D92" s="9"/>
      <c r="E92" s="9"/>
      <c r="F92" s="9"/>
      <c r="G92" s="9"/>
      <c r="H92" s="92"/>
    </row>
    <row r="93" spans="1:8">
      <c r="A93" s="5"/>
      <c r="B93" s="12"/>
      <c r="C93" s="9"/>
      <c r="D93" s="9"/>
      <c r="E93" s="9"/>
      <c r="F93" s="9"/>
      <c r="G93" s="9"/>
      <c r="H93" s="92"/>
    </row>
    <row r="94" spans="1:8">
      <c r="A94" s="5"/>
      <c r="B94" s="12" t="s">
        <v>110</v>
      </c>
      <c r="C94" s="9"/>
      <c r="D94" s="9"/>
      <c r="E94" s="120" t="s">
        <v>111</v>
      </c>
      <c r="F94" s="9"/>
      <c r="G94" s="9"/>
      <c r="H94" s="92"/>
    </row>
    <row r="95" spans="1:8">
      <c r="A95" s="5"/>
      <c r="B95" s="12"/>
      <c r="C95" s="9"/>
      <c r="D95" s="9"/>
      <c r="E95" s="9"/>
      <c r="F95" s="9"/>
      <c r="G95" s="9"/>
      <c r="H95" s="92"/>
    </row>
    <row r="96" spans="1:8">
      <c r="A96" s="5"/>
      <c r="B96" s="12"/>
      <c r="C96" s="9" t="s">
        <v>112</v>
      </c>
      <c r="D96" s="6"/>
      <c r="E96" s="21" t="s">
        <v>28</v>
      </c>
      <c r="F96" s="11" t="s">
        <v>113</v>
      </c>
      <c r="G96" s="9"/>
      <c r="H96" s="92"/>
    </row>
    <row r="97" spans="1:8">
      <c r="A97" s="5"/>
      <c r="B97" s="6"/>
      <c r="C97" s="9"/>
      <c r="D97" s="121" t="s">
        <v>114</v>
      </c>
      <c r="E97" s="3"/>
      <c r="F97" s="60"/>
      <c r="G97" s="9"/>
      <c r="H97" s="92"/>
    </row>
    <row r="98" spans="1:8">
      <c r="A98" s="5"/>
      <c r="B98" s="12"/>
      <c r="C98" s="9"/>
      <c r="D98" s="122" t="s">
        <v>115</v>
      </c>
      <c r="E98" s="3"/>
      <c r="F98" s="60"/>
      <c r="G98" s="9"/>
      <c r="H98" s="92"/>
    </row>
    <row r="99" spans="1:8">
      <c r="A99" s="5"/>
      <c r="B99" s="12"/>
      <c r="C99" s="9"/>
      <c r="D99" s="122" t="s">
        <v>116</v>
      </c>
      <c r="E99" s="110"/>
      <c r="F99" s="123">
        <v>1</v>
      </c>
      <c r="G99" s="9"/>
      <c r="H99" s="92"/>
    </row>
    <row r="100" spans="1:8">
      <c r="A100" s="61"/>
      <c r="B100" s="2"/>
      <c r="C100" s="3"/>
      <c r="D100" s="3"/>
      <c r="E100" s="3"/>
      <c r="F100" s="60"/>
      <c r="G100" s="3"/>
      <c r="H100" s="94"/>
    </row>
    <row r="101" spans="1:8">
      <c r="A101" s="5" t="s">
        <v>117</v>
      </c>
      <c r="B101" s="8"/>
      <c r="C101" s="9"/>
      <c r="D101" s="9"/>
      <c r="E101" s="9"/>
      <c r="F101" s="9"/>
      <c r="G101" s="9"/>
      <c r="H101" s="92"/>
    </row>
    <row r="102" spans="1:8">
      <c r="A102" s="5"/>
      <c r="B102" s="8"/>
      <c r="C102" s="9"/>
      <c r="D102" s="9"/>
      <c r="E102" s="9"/>
      <c r="F102" s="9"/>
      <c r="G102" s="9"/>
      <c r="H102" s="92"/>
    </row>
    <row r="103" spans="1:8">
      <c r="A103" s="24"/>
      <c r="B103" s="12"/>
      <c r="C103" s="15"/>
      <c r="D103" s="9"/>
      <c r="E103" s="9"/>
      <c r="F103" s="9"/>
      <c r="G103" s="9"/>
      <c r="H103" s="92"/>
    </row>
    <row r="104" spans="1:8">
      <c r="A104" s="5" t="s">
        <v>118</v>
      </c>
      <c r="B104" s="12"/>
      <c r="C104" s="9"/>
      <c r="D104" s="9"/>
      <c r="E104" s="9"/>
      <c r="F104" s="9"/>
      <c r="G104" s="9"/>
      <c r="H104" s="92"/>
    </row>
    <row r="105" spans="1:8">
      <c r="A105" s="5" t="s">
        <v>119</v>
      </c>
      <c r="B105" s="8"/>
      <c r="C105" s="9"/>
      <c r="D105" s="9"/>
      <c r="E105" s="9"/>
      <c r="F105" s="9"/>
      <c r="G105" s="9"/>
      <c r="H105" s="92"/>
    </row>
    <row r="106" spans="1:8">
      <c r="A106" s="5" t="s">
        <v>120</v>
      </c>
      <c r="B106" s="12"/>
      <c r="C106" s="9"/>
      <c r="D106" s="9"/>
      <c r="E106" s="9"/>
      <c r="F106" s="9"/>
      <c r="G106" s="9"/>
      <c r="H106" s="92"/>
    </row>
    <row r="107" spans="1:8">
      <c r="A107" s="124" t="s">
        <v>123</v>
      </c>
      <c r="B107" s="6"/>
      <c r="C107" s="9"/>
      <c r="D107" s="9"/>
      <c r="E107" s="9"/>
      <c r="F107" s="9"/>
      <c r="G107" s="9"/>
      <c r="H107" s="92"/>
    </row>
    <row r="108" spans="1:8">
      <c r="A108" s="5"/>
      <c r="B108" s="8"/>
      <c r="C108" s="9"/>
      <c r="D108" s="9"/>
      <c r="E108" s="9"/>
      <c r="F108" s="9"/>
      <c r="G108" s="9"/>
      <c r="H108" s="92"/>
    </row>
    <row r="109" spans="1:8">
      <c r="A109" s="5"/>
      <c r="B109" s="8"/>
      <c r="C109" s="9"/>
      <c r="D109" s="9"/>
      <c r="E109" s="9"/>
      <c r="F109" s="9"/>
      <c r="G109" s="9"/>
      <c r="H109" s="92"/>
    </row>
    <row r="110" spans="1:8">
      <c r="A110" s="5"/>
      <c r="B110" s="12"/>
      <c r="C110" s="9"/>
      <c r="D110" s="9"/>
      <c r="E110" s="9"/>
      <c r="F110" s="9"/>
      <c r="G110" s="9"/>
      <c r="H110" s="92"/>
    </row>
    <row r="111" spans="1:8">
      <c r="A111" s="5"/>
      <c r="B111" s="8"/>
      <c r="C111" s="9"/>
      <c r="D111" s="9"/>
      <c r="E111" s="9"/>
      <c r="F111" s="9"/>
      <c r="G111" s="9"/>
      <c r="H111" s="92"/>
    </row>
    <row r="112" spans="1:8">
      <c r="A112" s="5"/>
      <c r="B112" s="8"/>
      <c r="C112" s="9"/>
      <c r="D112" s="9"/>
      <c r="E112" s="9"/>
      <c r="F112" s="9"/>
      <c r="G112" s="9"/>
      <c r="H112" s="92"/>
    </row>
    <row r="113" spans="1:8">
      <c r="A113" s="5"/>
      <c r="B113" s="12"/>
      <c r="C113" s="9"/>
      <c r="D113" s="9"/>
      <c r="E113" s="9"/>
      <c r="F113" s="9"/>
      <c r="G113" s="9"/>
      <c r="H113" s="92"/>
    </row>
    <row r="114" spans="1:8">
      <c r="A114" s="5"/>
      <c r="B114" s="12"/>
      <c r="C114" s="9"/>
      <c r="D114" s="9"/>
      <c r="E114" s="9"/>
      <c r="F114" s="9"/>
      <c r="G114" s="9"/>
      <c r="H114" s="92"/>
    </row>
    <row r="115" spans="1:8">
      <c r="A115" s="5"/>
      <c r="B115" s="12"/>
      <c r="C115" s="9"/>
      <c r="D115" s="9"/>
      <c r="E115" s="9"/>
      <c r="F115" s="9"/>
      <c r="G115" s="9"/>
      <c r="H115" s="92"/>
    </row>
    <row r="116" spans="1:8">
      <c r="A116" s="5"/>
      <c r="B116" s="12"/>
      <c r="C116" s="9"/>
      <c r="D116" s="9"/>
      <c r="E116" s="9"/>
      <c r="F116" s="9"/>
      <c r="G116" s="9"/>
      <c r="H116" s="92"/>
    </row>
    <row r="117" spans="1:8">
      <c r="A117" s="5"/>
      <c r="B117" s="12"/>
      <c r="C117" s="9"/>
      <c r="D117" s="9"/>
      <c r="E117" s="9"/>
      <c r="F117" s="9"/>
      <c r="G117" s="9"/>
      <c r="H117" s="92"/>
    </row>
    <row r="118" spans="1:8">
      <c r="A118" s="5"/>
      <c r="B118" s="100"/>
      <c r="C118" s="9"/>
      <c r="D118" s="9"/>
      <c r="E118" s="9"/>
      <c r="F118" s="9"/>
      <c r="G118" s="9"/>
      <c r="H118" s="92"/>
    </row>
    <row r="119" spans="1:8">
      <c r="A119" s="5"/>
      <c r="B119" s="100"/>
      <c r="C119" s="9"/>
      <c r="D119" s="9"/>
      <c r="E119" s="9"/>
      <c r="F119" s="9"/>
      <c r="G119" s="9"/>
      <c r="H119" s="92"/>
    </row>
    <row r="120" spans="1:8">
      <c r="A120" s="5"/>
      <c r="B120" s="100"/>
      <c r="C120" s="9"/>
      <c r="D120" s="9"/>
      <c r="E120" s="9"/>
      <c r="F120" s="9"/>
      <c r="G120" s="9"/>
      <c r="H120" s="92"/>
    </row>
    <row r="121" spans="1:8">
      <c r="A121" s="5"/>
      <c r="B121" s="100"/>
      <c r="C121" s="9"/>
      <c r="D121" s="9"/>
      <c r="E121" s="9"/>
      <c r="F121" s="9"/>
      <c r="G121" s="9"/>
      <c r="H121" s="92"/>
    </row>
    <row r="122" spans="1:8">
      <c r="A122" s="5"/>
      <c r="B122" s="100"/>
      <c r="C122" s="9"/>
      <c r="D122" s="9"/>
      <c r="E122" s="9"/>
      <c r="F122" s="9"/>
      <c r="G122" s="9"/>
      <c r="H122" s="92"/>
    </row>
    <row r="123" spans="1:8">
      <c r="A123" s="61"/>
      <c r="B123" s="1"/>
      <c r="C123" s="3"/>
      <c r="D123" s="3"/>
      <c r="E123" s="3"/>
      <c r="F123" s="3"/>
      <c r="G123" s="3"/>
      <c r="H123" s="94"/>
    </row>
    <row r="124" spans="1:8">
      <c r="A124" s="95" t="s">
        <v>121</v>
      </c>
      <c r="B124" s="6"/>
      <c r="C124" s="9"/>
      <c r="D124" s="9"/>
      <c r="E124" s="21">
        <v>2</v>
      </c>
      <c r="F124" s="9"/>
      <c r="G124" s="9"/>
      <c r="H124" s="29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24"/>
  <sheetViews>
    <sheetView workbookViewId="0">
      <selection activeCell="F85" sqref="F85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9"/>
      <c r="F2" s="9"/>
      <c r="G2" s="6"/>
      <c r="H2" s="10" t="s">
        <v>2</v>
      </c>
    </row>
    <row r="3" spans="1:8">
      <c r="A3" s="11" t="s">
        <v>3</v>
      </c>
      <c r="B3" s="12"/>
      <c r="C3" s="7"/>
      <c r="D3" s="8"/>
      <c r="E3" s="8"/>
      <c r="F3" s="6"/>
      <c r="G3" s="13"/>
      <c r="H3" s="14" t="s">
        <v>4</v>
      </c>
    </row>
    <row r="4" spans="1:8">
      <c r="A4" s="5" t="s">
        <v>5</v>
      </c>
      <c r="B4" s="6"/>
      <c r="C4" s="15"/>
      <c r="D4" s="6"/>
      <c r="E4" s="6"/>
      <c r="F4" s="9"/>
      <c r="G4" s="16"/>
      <c r="H4" s="17" t="s">
        <v>6</v>
      </c>
    </row>
    <row r="5" spans="1:8">
      <c r="A5" s="5"/>
      <c r="B5" s="6"/>
      <c r="C5" s="15"/>
      <c r="D5" s="9"/>
      <c r="E5" s="18" t="s">
        <v>7</v>
      </c>
      <c r="F5" s="9"/>
      <c r="G5" s="16"/>
      <c r="H5" s="19">
        <v>2021</v>
      </c>
    </row>
    <row r="6" spans="1:8">
      <c r="A6" s="20"/>
      <c r="B6" s="6"/>
      <c r="C6" s="13"/>
      <c r="D6" s="21"/>
      <c r="E6" s="21"/>
      <c r="F6" s="22"/>
      <c r="G6" s="6"/>
      <c r="H6" s="23" t="s">
        <v>8</v>
      </c>
    </row>
    <row r="7" spans="1:8">
      <c r="A7" s="24" t="s">
        <v>9</v>
      </c>
      <c r="B7" s="6"/>
      <c r="C7" s="13"/>
      <c r="D7" s="21"/>
      <c r="E7" s="21"/>
      <c r="F7" s="22"/>
      <c r="G7" s="6"/>
      <c r="H7" s="25" t="s">
        <v>130</v>
      </c>
    </row>
    <row r="8" spans="1:8">
      <c r="A8" s="26" t="s">
        <v>10</v>
      </c>
      <c r="B8" s="6"/>
      <c r="C8" s="13"/>
      <c r="D8" s="21"/>
      <c r="E8" s="16"/>
      <c r="F8" s="22"/>
      <c r="G8" s="6"/>
      <c r="H8" s="10" t="s">
        <v>127</v>
      </c>
    </row>
    <row r="9" spans="1:8">
      <c r="A9" s="27"/>
      <c r="B9" s="6"/>
      <c r="C9" s="13"/>
      <c r="D9" s="21"/>
      <c r="E9" s="16"/>
      <c r="F9" s="22"/>
      <c r="G9" s="6"/>
      <c r="H9" s="10" t="s">
        <v>11</v>
      </c>
    </row>
    <row r="10" spans="1:8">
      <c r="A10" s="28"/>
      <c r="B10" s="6"/>
      <c r="C10" s="16"/>
      <c r="D10" s="29"/>
      <c r="E10" s="16"/>
      <c r="F10" s="29"/>
      <c r="G10" s="30"/>
      <c r="H10" s="31" t="s">
        <v>12</v>
      </c>
    </row>
    <row r="11" spans="1:8">
      <c r="A11" s="32"/>
      <c r="B11" s="33"/>
      <c r="C11" s="34" t="s">
        <v>13</v>
      </c>
      <c r="D11" s="35"/>
      <c r="E11" s="35"/>
      <c r="F11" s="210" t="s">
        <v>14</v>
      </c>
      <c r="G11" s="211"/>
      <c r="H11" s="36"/>
    </row>
    <row r="12" spans="1:8">
      <c r="A12" s="5"/>
      <c r="B12" s="22" t="s">
        <v>15</v>
      </c>
      <c r="C12" s="37" t="s">
        <v>16</v>
      </c>
      <c r="D12" s="37" t="s">
        <v>17</v>
      </c>
      <c r="E12" s="37" t="s">
        <v>18</v>
      </c>
      <c r="F12" s="37" t="s">
        <v>19</v>
      </c>
      <c r="G12" s="37" t="s">
        <v>20</v>
      </c>
      <c r="H12" s="37" t="s">
        <v>21</v>
      </c>
    </row>
    <row r="13" spans="1:8">
      <c r="A13" s="38"/>
      <c r="B13" s="2"/>
      <c r="C13" s="39" t="s">
        <v>22</v>
      </c>
      <c r="D13" s="40">
        <v>-1</v>
      </c>
      <c r="E13" s="40">
        <v>-2</v>
      </c>
      <c r="F13" s="40">
        <v>-3</v>
      </c>
      <c r="G13" s="40">
        <v>-4</v>
      </c>
      <c r="H13" s="40">
        <v>-5</v>
      </c>
    </row>
    <row r="14" spans="1:8">
      <c r="A14" s="28" t="s">
        <v>23</v>
      </c>
      <c r="B14" s="6" t="s">
        <v>24</v>
      </c>
      <c r="C14" s="212">
        <v>1</v>
      </c>
      <c r="D14" s="41">
        <f>D15+D21+D22</f>
        <v>11076670</v>
      </c>
      <c r="E14" s="138">
        <f>E15+E21+E22</f>
        <v>99330227</v>
      </c>
      <c r="F14" s="41">
        <f>(F16-F17)/0.26</f>
        <v>47345353.846153848</v>
      </c>
      <c r="G14" s="42">
        <f>(G16-G17)/0.23</f>
        <v>1156478.2608695652</v>
      </c>
      <c r="H14" s="43">
        <f>SUM(D14:G14)</f>
        <v>158908729.10702342</v>
      </c>
    </row>
    <row r="15" spans="1:8" outlineLevel="1">
      <c r="A15" s="28"/>
      <c r="B15" s="44" t="s">
        <v>25</v>
      </c>
      <c r="C15" s="213"/>
      <c r="D15" s="46">
        <v>10402114</v>
      </c>
      <c r="E15" s="47">
        <v>99210493</v>
      </c>
      <c r="F15" s="41"/>
      <c r="G15" s="42"/>
      <c r="H15" s="43"/>
    </row>
    <row r="16" spans="1:8" outlineLevel="1">
      <c r="A16" s="28"/>
      <c r="B16" s="44" t="s">
        <v>132</v>
      </c>
      <c r="C16" s="213"/>
      <c r="D16" s="46"/>
      <c r="E16" s="47"/>
      <c r="F16" s="46">
        <v>12516032</v>
      </c>
      <c r="G16" s="47">
        <v>265990</v>
      </c>
      <c r="H16" s="43"/>
    </row>
    <row r="17" spans="1:8" outlineLevel="1">
      <c r="A17" s="28"/>
      <c r="B17" s="44" t="s">
        <v>133</v>
      </c>
      <c r="C17" s="213"/>
      <c r="D17" s="46"/>
      <c r="E17" s="47"/>
      <c r="F17" s="46">
        <v>206240</v>
      </c>
      <c r="G17" s="47">
        <v>0</v>
      </c>
      <c r="H17" s="43"/>
    </row>
    <row r="18" spans="1:8">
      <c r="A18" s="48" t="s">
        <v>28</v>
      </c>
      <c r="B18" s="6" t="s">
        <v>29</v>
      </c>
      <c r="C18" s="45">
        <v>2</v>
      </c>
      <c r="D18" s="49"/>
      <c r="E18" s="50"/>
      <c r="F18" s="49">
        <f>F85</f>
        <v>0</v>
      </c>
      <c r="G18" s="50"/>
      <c r="H18" s="43"/>
    </row>
    <row r="19" spans="1:8">
      <c r="A19" s="5" t="s">
        <v>30</v>
      </c>
      <c r="B19" s="51" t="s">
        <v>31</v>
      </c>
      <c r="C19" s="37">
        <v>21</v>
      </c>
      <c r="D19" s="126">
        <v>246696</v>
      </c>
      <c r="E19" s="127">
        <v>2290752</v>
      </c>
      <c r="F19" s="52"/>
      <c r="G19" s="53"/>
      <c r="H19" s="43">
        <f t="shared" ref="H19:H27" si="0">SUM(D19:G19)</f>
        <v>2537448</v>
      </c>
    </row>
    <row r="20" spans="1:8">
      <c r="A20" s="5" t="s">
        <v>32</v>
      </c>
      <c r="B20" s="11" t="s">
        <v>33</v>
      </c>
      <c r="C20" s="54">
        <v>22</v>
      </c>
      <c r="D20" s="128">
        <v>0</v>
      </c>
      <c r="E20" s="129">
        <v>0</v>
      </c>
      <c r="F20" s="52"/>
      <c r="G20" s="53"/>
      <c r="H20" s="43">
        <f t="shared" si="0"/>
        <v>0</v>
      </c>
    </row>
    <row r="21" spans="1:8">
      <c r="A21" s="5" t="s">
        <v>34</v>
      </c>
      <c r="B21" s="51" t="s">
        <v>35</v>
      </c>
      <c r="C21" s="37">
        <v>23</v>
      </c>
      <c r="D21" s="126">
        <v>54355</v>
      </c>
      <c r="E21" s="127">
        <v>119734</v>
      </c>
      <c r="F21" s="57"/>
      <c r="G21" s="58"/>
      <c r="H21" s="59">
        <f t="shared" si="0"/>
        <v>174089</v>
      </c>
    </row>
    <row r="22" spans="1:8">
      <c r="A22" s="5"/>
      <c r="B22" s="60" t="s">
        <v>36</v>
      </c>
      <c r="C22" s="54">
        <v>24</v>
      </c>
      <c r="D22" s="128">
        <v>620201</v>
      </c>
      <c r="E22" s="129">
        <v>0</v>
      </c>
      <c r="F22" s="55"/>
      <c r="G22" s="56"/>
      <c r="H22" s="43">
        <f t="shared" si="0"/>
        <v>620201</v>
      </c>
    </row>
    <row r="23" spans="1:8">
      <c r="A23" s="5"/>
      <c r="B23" s="61" t="s">
        <v>37</v>
      </c>
      <c r="C23" s="37">
        <v>25</v>
      </c>
      <c r="D23" s="126">
        <v>0</v>
      </c>
      <c r="E23" s="127"/>
      <c r="F23" s="62"/>
      <c r="G23" s="63"/>
      <c r="H23" s="59">
        <f t="shared" si="0"/>
        <v>0</v>
      </c>
    </row>
    <row r="24" spans="1:8">
      <c r="A24" s="5"/>
      <c r="B24" s="61" t="s">
        <v>38</v>
      </c>
      <c r="C24" s="54">
        <v>26</v>
      </c>
      <c r="D24" s="129">
        <v>-87753</v>
      </c>
      <c r="E24" s="129"/>
      <c r="F24" s="55"/>
      <c r="G24" s="56"/>
      <c r="H24" s="43">
        <f t="shared" si="0"/>
        <v>-87753</v>
      </c>
    </row>
    <row r="25" spans="1:8">
      <c r="A25" s="5"/>
      <c r="B25" s="61" t="s">
        <v>39</v>
      </c>
      <c r="C25" s="54">
        <v>27</v>
      </c>
      <c r="D25" s="64"/>
      <c r="E25" s="65"/>
      <c r="F25" s="64"/>
      <c r="G25" s="65"/>
      <c r="H25" s="43">
        <f t="shared" si="0"/>
        <v>0</v>
      </c>
    </row>
    <row r="26" spans="1:8">
      <c r="A26" s="5"/>
      <c r="B26" s="61" t="s">
        <v>40</v>
      </c>
      <c r="C26" s="54">
        <v>28</v>
      </c>
      <c r="D26" s="66"/>
      <c r="E26" s="65"/>
      <c r="F26" s="64"/>
      <c r="G26" s="39"/>
      <c r="H26" s="43">
        <f t="shared" si="0"/>
        <v>0</v>
      </c>
    </row>
    <row r="27" spans="1:8">
      <c r="A27" s="5"/>
      <c r="B27" s="5" t="s">
        <v>41</v>
      </c>
      <c r="C27" s="54">
        <v>29</v>
      </c>
      <c r="D27" s="64"/>
      <c r="E27" s="65"/>
      <c r="F27" s="64"/>
      <c r="G27" s="65"/>
      <c r="H27" s="43">
        <f t="shared" si="0"/>
        <v>0</v>
      </c>
    </row>
    <row r="28" spans="1:8">
      <c r="A28" s="5"/>
      <c r="B28" s="51" t="s">
        <v>157</v>
      </c>
      <c r="C28" s="37">
        <v>30</v>
      </c>
      <c r="D28" s="59">
        <f>SUM(D19:D23)+D24</f>
        <v>833499</v>
      </c>
      <c r="E28" s="59">
        <f>SUM(E19:E23)+E24</f>
        <v>2410486</v>
      </c>
      <c r="F28" s="59">
        <f>SUM(F19:F23)-F24</f>
        <v>0</v>
      </c>
      <c r="G28" s="59">
        <f>SUM(G19:G23)-G24</f>
        <v>0</v>
      </c>
      <c r="H28" s="56">
        <f>SUM(H19:H23)-H24</f>
        <v>3419491</v>
      </c>
    </row>
    <row r="29" spans="1:8">
      <c r="A29" s="67" t="s">
        <v>43</v>
      </c>
      <c r="B29" s="68"/>
      <c r="C29" s="54">
        <v>40</v>
      </c>
      <c r="D29" s="55">
        <f>D14-D28</f>
        <v>10243171</v>
      </c>
      <c r="E29" s="69">
        <f>E14-E28</f>
        <v>96919741</v>
      </c>
      <c r="F29" s="56">
        <f>F14+F18-F28</f>
        <v>47345353.846153848</v>
      </c>
      <c r="G29" s="55">
        <f>G14-G28</f>
        <v>1156478.2608695652</v>
      </c>
      <c r="H29" s="56">
        <f>H14-H28</f>
        <v>155489238.10702342</v>
      </c>
    </row>
    <row r="30" spans="1:8">
      <c r="A30" s="28" t="s">
        <v>44</v>
      </c>
      <c r="B30" s="51" t="s">
        <v>45</v>
      </c>
      <c r="C30" s="39">
        <v>51</v>
      </c>
      <c r="D30" s="130">
        <v>3121</v>
      </c>
      <c r="E30" s="131">
        <v>5268</v>
      </c>
      <c r="F30" s="70"/>
      <c r="G30" s="71"/>
      <c r="H30" s="43">
        <f t="shared" ref="H30:H39" si="1">SUM(D30:G30)</f>
        <v>8389</v>
      </c>
    </row>
    <row r="31" spans="1:8">
      <c r="A31" s="72" t="s">
        <v>46</v>
      </c>
      <c r="B31" s="11" t="s">
        <v>47</v>
      </c>
      <c r="C31" s="39">
        <v>52</v>
      </c>
      <c r="D31" s="126"/>
      <c r="E31" s="127"/>
      <c r="F31" s="73"/>
      <c r="G31" s="74"/>
      <c r="H31" s="43">
        <f t="shared" si="1"/>
        <v>0</v>
      </c>
    </row>
    <row r="32" spans="1:8">
      <c r="A32" s="5"/>
      <c r="B32" s="51" t="s">
        <v>48</v>
      </c>
      <c r="C32" s="39">
        <v>53</v>
      </c>
      <c r="D32" s="128"/>
      <c r="E32" s="129"/>
      <c r="F32" s="70"/>
      <c r="G32" s="71"/>
      <c r="H32" s="43">
        <f t="shared" si="1"/>
        <v>0</v>
      </c>
    </row>
    <row r="33" spans="1:8">
      <c r="A33" s="5"/>
      <c r="B33" s="11" t="s">
        <v>49</v>
      </c>
      <c r="C33" s="39">
        <v>54</v>
      </c>
      <c r="D33" s="126"/>
      <c r="E33" s="127"/>
      <c r="F33" s="73"/>
      <c r="G33" s="74"/>
      <c r="H33" s="59">
        <f t="shared" si="1"/>
        <v>0</v>
      </c>
    </row>
    <row r="34" spans="1:8">
      <c r="A34" s="5"/>
      <c r="B34" s="51" t="s">
        <v>50</v>
      </c>
      <c r="C34" s="39">
        <v>55</v>
      </c>
      <c r="D34" s="128"/>
      <c r="E34" s="129"/>
      <c r="F34" s="70"/>
      <c r="G34" s="71"/>
      <c r="H34" s="43">
        <f t="shared" si="1"/>
        <v>0</v>
      </c>
    </row>
    <row r="35" spans="1:8">
      <c r="A35" s="5"/>
      <c r="B35" s="51" t="s">
        <v>51</v>
      </c>
      <c r="C35" s="39">
        <v>56</v>
      </c>
      <c r="D35" s="126"/>
      <c r="E35" s="127"/>
      <c r="F35" s="73"/>
      <c r="G35" s="74"/>
      <c r="H35" s="59">
        <f t="shared" si="1"/>
        <v>0</v>
      </c>
    </row>
    <row r="36" spans="1:8">
      <c r="A36" s="5"/>
      <c r="B36" s="11" t="s">
        <v>52</v>
      </c>
      <c r="C36" s="39">
        <v>57</v>
      </c>
      <c r="D36" s="128">
        <v>10145</v>
      </c>
      <c r="E36" s="129">
        <v>2365</v>
      </c>
      <c r="F36" s="70"/>
      <c r="G36" s="71"/>
      <c r="H36" s="43">
        <f t="shared" si="1"/>
        <v>12510</v>
      </c>
    </row>
    <row r="37" spans="1:8">
      <c r="A37" s="5"/>
      <c r="B37" s="51" t="s">
        <v>40</v>
      </c>
      <c r="C37" s="39">
        <v>58</v>
      </c>
      <c r="D37" s="62"/>
      <c r="E37" s="63"/>
      <c r="F37" s="75"/>
      <c r="G37" s="76"/>
      <c r="H37" s="59">
        <f t="shared" si="1"/>
        <v>0</v>
      </c>
    </row>
    <row r="38" spans="1:8">
      <c r="A38" s="5"/>
      <c r="B38" s="11" t="s">
        <v>41</v>
      </c>
      <c r="C38" s="39">
        <v>59</v>
      </c>
      <c r="D38" s="55"/>
      <c r="E38" s="56"/>
      <c r="F38" s="77"/>
      <c r="G38" s="78"/>
      <c r="H38" s="43">
        <f t="shared" si="1"/>
        <v>0</v>
      </c>
    </row>
    <row r="39" spans="1:8">
      <c r="A39" s="5"/>
      <c r="B39" s="51" t="s">
        <v>53</v>
      </c>
      <c r="C39" s="39">
        <v>60</v>
      </c>
      <c r="D39" s="62"/>
      <c r="E39" s="63"/>
      <c r="F39" s="75"/>
      <c r="G39" s="76"/>
      <c r="H39" s="59">
        <f t="shared" si="1"/>
        <v>0</v>
      </c>
    </row>
    <row r="40" spans="1:8">
      <c r="A40" s="5"/>
      <c r="B40" s="61" t="s">
        <v>54</v>
      </c>
      <c r="C40" s="39">
        <v>61</v>
      </c>
      <c r="D40" s="55"/>
      <c r="E40" s="56"/>
      <c r="F40" s="77"/>
      <c r="G40" s="78"/>
      <c r="H40" s="43"/>
    </row>
    <row r="41" spans="1:8">
      <c r="A41" s="5"/>
      <c r="B41" s="61" t="s">
        <v>55</v>
      </c>
      <c r="C41" s="39">
        <v>62</v>
      </c>
      <c r="D41" s="62"/>
      <c r="E41" s="63"/>
      <c r="F41" s="75"/>
      <c r="G41" s="76"/>
      <c r="H41" s="59"/>
    </row>
    <row r="42" spans="1:8">
      <c r="A42" s="5"/>
      <c r="B42" s="61" t="s">
        <v>56</v>
      </c>
      <c r="C42" s="39">
        <v>63</v>
      </c>
      <c r="D42" s="55"/>
      <c r="E42" s="56"/>
      <c r="F42" s="77"/>
      <c r="G42" s="78"/>
      <c r="H42" s="43"/>
    </row>
    <row r="43" spans="1:8">
      <c r="A43" s="5"/>
      <c r="B43" s="61" t="s">
        <v>57</v>
      </c>
      <c r="C43" s="39">
        <v>64</v>
      </c>
      <c r="D43" s="62"/>
      <c r="E43" s="63"/>
      <c r="F43" s="75"/>
      <c r="G43" s="76"/>
      <c r="H43" s="59"/>
    </row>
    <row r="44" spans="1:8">
      <c r="A44" s="5"/>
      <c r="B44" s="61" t="s">
        <v>58</v>
      </c>
      <c r="C44" s="39">
        <v>65</v>
      </c>
      <c r="D44" s="55"/>
      <c r="E44" s="56"/>
      <c r="F44" s="77"/>
      <c r="G44" s="78"/>
      <c r="H44" s="43"/>
    </row>
    <row r="45" spans="1:8">
      <c r="A45" s="5"/>
      <c r="B45" s="61" t="s">
        <v>59</v>
      </c>
      <c r="C45" s="39">
        <v>66</v>
      </c>
      <c r="D45" s="64"/>
      <c r="E45" s="65"/>
      <c r="F45" s="79"/>
      <c r="G45" s="80"/>
      <c r="H45" s="81"/>
    </row>
    <row r="46" spans="1:8">
      <c r="A46" s="5"/>
      <c r="B46" s="61" t="s">
        <v>60</v>
      </c>
      <c r="C46" s="39">
        <v>67</v>
      </c>
      <c r="D46" s="62"/>
      <c r="E46" s="63"/>
      <c r="F46" s="75"/>
      <c r="G46" s="76"/>
      <c r="H46" s="59"/>
    </row>
    <row r="47" spans="1:8">
      <c r="A47" s="61"/>
      <c r="B47" s="51" t="s">
        <v>124</v>
      </c>
      <c r="C47" s="54">
        <v>70</v>
      </c>
      <c r="D47" s="55">
        <f>SUM(D30:D41)</f>
        <v>13266</v>
      </c>
      <c r="E47" s="56">
        <f>SUM(E30:E41)</f>
        <v>7633</v>
      </c>
      <c r="F47" s="55">
        <f>SUM(F30:F41)</f>
        <v>0</v>
      </c>
      <c r="G47" s="56">
        <f>SUM(G30:G41)</f>
        <v>0</v>
      </c>
      <c r="H47" s="43">
        <f>SUM(H30:H41)</f>
        <v>20899</v>
      </c>
    </row>
    <row r="48" spans="1:8">
      <c r="A48" s="5" t="s">
        <v>61</v>
      </c>
      <c r="B48" s="51" t="s">
        <v>62</v>
      </c>
      <c r="C48" s="54">
        <v>81</v>
      </c>
      <c r="D48" s="55">
        <f>D29-D47</f>
        <v>10229905</v>
      </c>
      <c r="E48" s="56">
        <f>E29-E47</f>
        <v>96912108</v>
      </c>
      <c r="F48" s="55">
        <f>F29-F47</f>
        <v>47345353.846153848</v>
      </c>
      <c r="G48" s="56">
        <f>G29-G47</f>
        <v>1156478.2608695652</v>
      </c>
      <c r="H48" s="43">
        <f>SUM(D48:G48)</f>
        <v>155643845.10702342</v>
      </c>
    </row>
    <row r="49" spans="1:8">
      <c r="A49" s="72" t="s">
        <v>28</v>
      </c>
      <c r="B49" s="60" t="s">
        <v>134</v>
      </c>
      <c r="C49" s="39">
        <v>82</v>
      </c>
      <c r="D49" s="64"/>
      <c r="E49" s="65"/>
      <c r="F49" s="82"/>
      <c r="G49" s="83"/>
      <c r="H49" s="43"/>
    </row>
    <row r="50" spans="1:8">
      <c r="A50" s="72" t="s">
        <v>63</v>
      </c>
      <c r="B50" s="60" t="s">
        <v>64</v>
      </c>
      <c r="C50" s="39">
        <v>83</v>
      </c>
      <c r="D50" s="62"/>
      <c r="E50" s="63"/>
      <c r="F50" s="62"/>
      <c r="G50" s="63"/>
      <c r="H50" s="43"/>
    </row>
    <row r="51" spans="1:8">
      <c r="A51" s="84" t="s">
        <v>65</v>
      </c>
      <c r="B51" s="60" t="s">
        <v>66</v>
      </c>
      <c r="C51" s="39">
        <v>84</v>
      </c>
      <c r="D51" s="55"/>
      <c r="E51" s="56"/>
      <c r="F51" s="55"/>
      <c r="G51" s="56"/>
      <c r="H51" s="43"/>
    </row>
    <row r="52" spans="1:8">
      <c r="A52" s="84" t="s">
        <v>67</v>
      </c>
      <c r="B52" s="60" t="s">
        <v>68</v>
      </c>
      <c r="C52" s="39">
        <v>85</v>
      </c>
      <c r="D52" s="62"/>
      <c r="E52" s="63"/>
      <c r="F52" s="62"/>
      <c r="G52" s="63"/>
      <c r="H52" s="43"/>
    </row>
    <row r="53" spans="1:8">
      <c r="A53" s="84" t="s">
        <v>69</v>
      </c>
      <c r="B53" s="60" t="s">
        <v>70</v>
      </c>
      <c r="C53" s="39">
        <v>86</v>
      </c>
      <c r="D53" s="55"/>
      <c r="E53" s="56"/>
      <c r="F53" s="55"/>
      <c r="G53" s="56"/>
      <c r="H53" s="43"/>
    </row>
    <row r="54" spans="1:8">
      <c r="A54" s="84" t="s">
        <v>71</v>
      </c>
      <c r="B54" s="60" t="s">
        <v>39</v>
      </c>
      <c r="C54" s="39">
        <v>87</v>
      </c>
      <c r="D54" s="62"/>
      <c r="E54" s="63"/>
      <c r="F54" s="62"/>
      <c r="G54" s="63"/>
      <c r="H54" s="43"/>
    </row>
    <row r="55" spans="1:8">
      <c r="A55" s="84" t="s">
        <v>72</v>
      </c>
      <c r="B55" s="61" t="s">
        <v>40</v>
      </c>
      <c r="C55" s="39">
        <v>88</v>
      </c>
      <c r="D55" s="55"/>
      <c r="E55" s="56"/>
      <c r="F55" s="55"/>
      <c r="G55" s="56"/>
      <c r="H55" s="43"/>
    </row>
    <row r="56" spans="1:8">
      <c r="A56" s="85" t="s">
        <v>73</v>
      </c>
      <c r="B56" s="11" t="s">
        <v>41</v>
      </c>
      <c r="C56" s="39">
        <v>89</v>
      </c>
      <c r="D56" s="64"/>
      <c r="E56" s="65"/>
      <c r="F56" s="64"/>
      <c r="G56" s="65"/>
      <c r="H56" s="43"/>
    </row>
    <row r="57" spans="1:8">
      <c r="A57" s="86"/>
      <c r="B57" s="51" t="s">
        <v>74</v>
      </c>
      <c r="C57" s="39">
        <v>90</v>
      </c>
      <c r="D57" s="64">
        <f>SUM(D48:D56)</f>
        <v>10229905</v>
      </c>
      <c r="E57" s="65">
        <f>SUM(E48:E56)</f>
        <v>96912108</v>
      </c>
      <c r="F57" s="64">
        <f>SUM(F48:F56)</f>
        <v>47345353.846153848</v>
      </c>
      <c r="G57" s="65">
        <f>SUM(G48:G56)</f>
        <v>1156478.2608695652</v>
      </c>
      <c r="H57" s="81">
        <f>SUM(H48:H56)</f>
        <v>155643845.10702342</v>
      </c>
    </row>
    <row r="58" spans="1:8">
      <c r="A58" s="87"/>
      <c r="B58" s="88" t="s">
        <v>75</v>
      </c>
      <c r="C58" s="39"/>
      <c r="D58" s="64">
        <f>D57+'Mar21'!D58</f>
        <v>36957775.539999999</v>
      </c>
      <c r="E58" s="56">
        <f>E57+'Mar21'!E58</f>
        <v>349151499</v>
      </c>
      <c r="F58" s="56">
        <f>F57+'Mar21'!F58</f>
        <v>203425276.92307693</v>
      </c>
      <c r="G58" s="56">
        <f>G57+'Mar21'!G58</f>
        <v>9587586.9565217383</v>
      </c>
      <c r="H58" s="56">
        <f>H57+'Mar21'!H58</f>
        <v>599122138.41959858</v>
      </c>
    </row>
    <row r="59" spans="1:8">
      <c r="A59" s="89" t="s">
        <v>76</v>
      </c>
      <c r="B59" s="32" t="s">
        <v>77</v>
      </c>
      <c r="C59" s="22"/>
      <c r="D59" s="90"/>
      <c r="E59" s="90"/>
      <c r="F59" s="90"/>
      <c r="G59" s="90"/>
      <c r="H59" s="59"/>
    </row>
    <row r="60" spans="1:8">
      <c r="A60" s="5"/>
      <c r="B60" s="91" t="s">
        <v>126</v>
      </c>
      <c r="C60" s="21"/>
      <c r="D60" s="62"/>
      <c r="E60" s="62"/>
      <c r="F60" s="62"/>
      <c r="G60" s="62"/>
      <c r="H60" s="59"/>
    </row>
    <row r="61" spans="1:8">
      <c r="A61" s="5"/>
      <c r="B61" s="32" t="s">
        <v>78</v>
      </c>
      <c r="C61" s="33"/>
      <c r="D61" s="33"/>
      <c r="E61" s="33"/>
      <c r="F61" s="33"/>
      <c r="G61" s="125" t="s">
        <v>79</v>
      </c>
      <c r="H61" s="93"/>
    </row>
    <row r="62" spans="1:8">
      <c r="A62" s="61"/>
      <c r="B62" s="38" t="s">
        <v>154</v>
      </c>
      <c r="C62" s="3"/>
      <c r="D62" s="3"/>
      <c r="E62" s="3"/>
      <c r="F62" s="3"/>
      <c r="G62" s="60"/>
      <c r="H62" s="94"/>
    </row>
    <row r="63" spans="1:8">
      <c r="A63" s="6"/>
      <c r="B63" s="95"/>
      <c r="C63" s="9"/>
      <c r="D63" s="9"/>
      <c r="E63" s="21" t="s">
        <v>80</v>
      </c>
      <c r="F63" s="9"/>
      <c r="G63" s="9"/>
      <c r="H63" s="29" t="s">
        <v>81</v>
      </c>
    </row>
    <row r="64" spans="1:8">
      <c r="A64" s="6"/>
      <c r="B64" s="6"/>
      <c r="C64" s="9"/>
      <c r="D64" s="9"/>
      <c r="E64" s="21">
        <v>1</v>
      </c>
      <c r="F64" s="9"/>
      <c r="G64" s="9"/>
      <c r="H64" s="6"/>
    </row>
    <row r="65" spans="1:8">
      <c r="A65" s="6"/>
      <c r="B65" s="9"/>
      <c r="C65" s="9"/>
      <c r="D65" s="9"/>
      <c r="E65" s="6"/>
      <c r="F65" s="9"/>
      <c r="G65" s="9"/>
      <c r="H65" s="9"/>
    </row>
    <row r="66" spans="1:8">
      <c r="A66" s="6"/>
      <c r="B66" s="96"/>
      <c r="C66" s="6"/>
      <c r="D66" s="9"/>
      <c r="E66" s="9"/>
      <c r="F66" s="9"/>
      <c r="G66" s="9"/>
      <c r="H66" s="9"/>
    </row>
    <row r="67" spans="1:8">
      <c r="A67" s="89"/>
      <c r="B67" s="97"/>
      <c r="C67" s="98"/>
      <c r="D67" s="33"/>
      <c r="E67" s="33"/>
      <c r="F67" s="98"/>
      <c r="G67" s="98"/>
      <c r="H67" s="99" t="str">
        <f t="shared" ref="H67:H72" si="2">H2</f>
        <v>STATE</v>
      </c>
    </row>
    <row r="68" spans="1:8">
      <c r="A68" s="5"/>
      <c r="B68" s="100"/>
      <c r="C68" s="8"/>
      <c r="D68" s="7"/>
      <c r="E68" s="8"/>
      <c r="F68" s="8"/>
      <c r="G68" s="8"/>
      <c r="H68" s="101" t="str">
        <f t="shared" si="2"/>
        <v>Kansas</v>
      </c>
    </row>
    <row r="69" spans="1:8">
      <c r="A69" s="5"/>
      <c r="B69" s="100"/>
      <c r="C69" s="8"/>
      <c r="D69" s="7" t="s">
        <v>82</v>
      </c>
      <c r="E69" s="6"/>
      <c r="F69" s="8"/>
      <c r="G69" s="8"/>
      <c r="H69" s="99" t="str">
        <f t="shared" si="2"/>
        <v>YEAR</v>
      </c>
    </row>
    <row r="70" spans="1:8">
      <c r="A70" s="5"/>
      <c r="B70" s="100"/>
      <c r="C70" s="9"/>
      <c r="D70" s="6"/>
      <c r="E70" s="9"/>
      <c r="F70" s="9"/>
      <c r="G70" s="9"/>
      <c r="H70" s="99">
        <f t="shared" si="2"/>
        <v>2021</v>
      </c>
    </row>
    <row r="71" spans="1:8">
      <c r="A71" s="5"/>
      <c r="B71" s="100"/>
      <c r="C71" s="102"/>
      <c r="D71" s="102"/>
      <c r="E71" s="95"/>
      <c r="F71" s="102"/>
      <c r="G71" s="102"/>
      <c r="H71" s="99" t="str">
        <f t="shared" si="2"/>
        <v>MONTH OF SALE</v>
      </c>
    </row>
    <row r="72" spans="1:8">
      <c r="A72" s="61"/>
      <c r="B72" s="1"/>
      <c r="C72" s="103"/>
      <c r="D72" s="103"/>
      <c r="E72" s="103"/>
      <c r="F72" s="103"/>
      <c r="G72" s="103"/>
      <c r="H72" s="104" t="str">
        <f t="shared" si="2"/>
        <v>April</v>
      </c>
    </row>
    <row r="73" spans="1:8">
      <c r="A73" s="11" t="s">
        <v>83</v>
      </c>
      <c r="B73" s="6"/>
      <c r="C73" s="102"/>
      <c r="D73" s="105" t="s">
        <v>84</v>
      </c>
      <c r="E73" s="105"/>
      <c r="F73" s="105"/>
      <c r="G73" s="105"/>
      <c r="H73" s="106"/>
    </row>
    <row r="74" spans="1:8">
      <c r="A74" s="5"/>
      <c r="B74" s="6"/>
      <c r="C74" s="6"/>
      <c r="D74" s="9"/>
      <c r="E74" s="21" t="s">
        <v>85</v>
      </c>
      <c r="F74" s="95" t="s">
        <v>86</v>
      </c>
      <c r="G74" s="9"/>
      <c r="H74" s="92"/>
    </row>
    <row r="75" spans="1:8">
      <c r="A75" s="5"/>
      <c r="B75" s="6"/>
      <c r="C75" s="107" t="s">
        <v>87</v>
      </c>
      <c r="D75" s="95"/>
      <c r="E75" s="9" t="s">
        <v>88</v>
      </c>
      <c r="F75" s="108">
        <v>37803</v>
      </c>
      <c r="G75" s="9"/>
      <c r="H75" s="92"/>
    </row>
    <row r="76" spans="1:8">
      <c r="A76" s="5"/>
      <c r="B76" s="6"/>
      <c r="C76" s="107" t="s">
        <v>89</v>
      </c>
      <c r="D76" s="95"/>
      <c r="E76" s="9" t="s">
        <v>88</v>
      </c>
      <c r="F76" s="108">
        <v>37803</v>
      </c>
      <c r="G76" s="9"/>
      <c r="H76" s="92"/>
    </row>
    <row r="77" spans="1:8">
      <c r="A77" s="5"/>
      <c r="B77" s="6"/>
      <c r="C77" s="107" t="s">
        <v>90</v>
      </c>
      <c r="D77" s="95"/>
      <c r="E77" s="9" t="s">
        <v>91</v>
      </c>
      <c r="F77" s="108">
        <v>39083</v>
      </c>
      <c r="G77" s="9"/>
      <c r="H77" s="92"/>
    </row>
    <row r="78" spans="1:8">
      <c r="A78" s="5"/>
      <c r="B78" s="6"/>
      <c r="C78" s="107" t="s">
        <v>92</v>
      </c>
      <c r="D78" s="95"/>
      <c r="E78" s="9" t="s">
        <v>93</v>
      </c>
      <c r="F78" s="108">
        <v>37803</v>
      </c>
      <c r="G78" s="9"/>
      <c r="H78" s="92"/>
    </row>
    <row r="79" spans="1:8">
      <c r="A79" s="5"/>
      <c r="B79" s="6"/>
      <c r="C79" s="109" t="s">
        <v>94</v>
      </c>
      <c r="D79" s="95"/>
      <c r="E79" s="9" t="s">
        <v>95</v>
      </c>
      <c r="F79" s="108">
        <v>37803</v>
      </c>
      <c r="G79" s="9"/>
      <c r="H79" s="92"/>
    </row>
    <row r="80" spans="1:8">
      <c r="A80" s="5"/>
      <c r="B80" s="6"/>
      <c r="C80" s="107" t="s">
        <v>96</v>
      </c>
      <c r="D80" s="95"/>
      <c r="E80" s="9" t="s">
        <v>95</v>
      </c>
      <c r="F80" s="108">
        <v>37803</v>
      </c>
      <c r="G80" s="9"/>
      <c r="H80" s="92"/>
    </row>
    <row r="81" spans="1:8">
      <c r="A81" s="61"/>
      <c r="B81" s="2" t="s">
        <v>97</v>
      </c>
      <c r="C81" s="3"/>
      <c r="D81" s="3"/>
      <c r="E81" s="3"/>
      <c r="F81" s="3"/>
      <c r="G81" s="3"/>
      <c r="H81" s="94"/>
    </row>
    <row r="82" spans="1:8">
      <c r="A82" s="5" t="s">
        <v>98</v>
      </c>
      <c r="B82" s="12"/>
      <c r="C82" s="9"/>
      <c r="D82" s="9"/>
      <c r="E82" s="9"/>
      <c r="F82" s="21" t="s">
        <v>99</v>
      </c>
      <c r="G82" s="9"/>
      <c r="H82" s="92"/>
    </row>
    <row r="83" spans="1:8" s="137" customFormat="1" ht="26.25">
      <c r="A83" s="132"/>
      <c r="B83" s="133"/>
      <c r="C83" s="134"/>
      <c r="D83" s="134"/>
      <c r="E83" s="135" t="s">
        <v>125</v>
      </c>
      <c r="F83" s="135" t="s">
        <v>100</v>
      </c>
      <c r="G83" s="134"/>
      <c r="H83" s="136"/>
    </row>
    <row r="84" spans="1:8">
      <c r="A84" s="5"/>
      <c r="B84" s="12" t="s">
        <v>101</v>
      </c>
      <c r="C84" s="9"/>
      <c r="D84" s="9"/>
      <c r="E84" s="110">
        <f>D14+E14</f>
        <v>110406897</v>
      </c>
      <c r="F84" s="111">
        <f>(+F28+F29+G29)-(F85-F86)</f>
        <v>48501832.10702341</v>
      </c>
      <c r="G84" s="9"/>
      <c r="H84" s="112"/>
    </row>
    <row r="85" spans="1:8">
      <c r="A85" s="5"/>
      <c r="B85" s="12" t="s">
        <v>102</v>
      </c>
      <c r="C85" s="9"/>
      <c r="D85" s="9"/>
      <c r="E85" s="110"/>
      <c r="F85" s="111">
        <f>0/0.26</f>
        <v>0</v>
      </c>
      <c r="G85" s="9"/>
      <c r="H85" s="113"/>
    </row>
    <row r="86" spans="1:8">
      <c r="A86" s="5"/>
      <c r="B86" s="12" t="s">
        <v>103</v>
      </c>
      <c r="C86" s="9"/>
      <c r="D86" s="9"/>
      <c r="E86" s="110"/>
      <c r="F86" s="111"/>
      <c r="G86" s="9"/>
      <c r="H86" s="114"/>
    </row>
    <row r="87" spans="1:8">
      <c r="A87" s="5"/>
      <c r="B87" s="12" t="str">
        <f>"= Gross consumption in State (enter on page 1, item 1)"</f>
        <v>= Gross consumption in State (enter on page 1, item 1)</v>
      </c>
      <c r="C87" s="9"/>
      <c r="D87" s="9"/>
      <c r="E87" s="110">
        <f>(E84+E85)-E86</f>
        <v>110406897</v>
      </c>
      <c r="F87" s="111">
        <f>(F84+F85)-F86</f>
        <v>48501832.10702341</v>
      </c>
      <c r="G87" s="9"/>
      <c r="H87" s="113"/>
    </row>
    <row r="88" spans="1:8">
      <c r="A88" s="5"/>
      <c r="B88" s="12"/>
      <c r="C88" s="9"/>
      <c r="D88" s="9"/>
      <c r="E88" s="9"/>
      <c r="F88" s="9"/>
      <c r="G88" s="9"/>
      <c r="H88" s="92"/>
    </row>
    <row r="89" spans="1:8">
      <c r="A89" s="5"/>
      <c r="B89" s="12"/>
      <c r="C89" s="9"/>
      <c r="D89" s="9"/>
      <c r="E89" s="115" t="s">
        <v>104</v>
      </c>
      <c r="F89" s="9"/>
      <c r="G89" s="9"/>
      <c r="H89" s="92"/>
    </row>
    <row r="90" spans="1:8">
      <c r="A90" s="5"/>
      <c r="B90" s="12"/>
      <c r="C90" s="9"/>
      <c r="D90" s="9"/>
      <c r="E90" s="9"/>
      <c r="F90" s="116" t="s">
        <v>105</v>
      </c>
      <c r="G90" s="116" t="s">
        <v>106</v>
      </c>
      <c r="H90" s="117" t="s">
        <v>107</v>
      </c>
    </row>
    <row r="91" spans="1:8">
      <c r="A91" s="61"/>
      <c r="B91" s="2"/>
      <c r="C91" s="3"/>
      <c r="D91" s="3"/>
      <c r="E91" s="4" t="s">
        <v>108</v>
      </c>
      <c r="F91" s="118">
        <f>F14</f>
        <v>47345353.846153848</v>
      </c>
      <c r="G91" s="118">
        <f>G14</f>
        <v>1156478.2608695652</v>
      </c>
      <c r="H91" s="119">
        <f>F91+G91</f>
        <v>48501832.10702341</v>
      </c>
    </row>
    <row r="92" spans="1:8">
      <c r="A92" s="5" t="s">
        <v>109</v>
      </c>
      <c r="B92" s="12"/>
      <c r="C92" s="9"/>
      <c r="D92" s="9"/>
      <c r="E92" s="9"/>
      <c r="F92" s="9"/>
      <c r="G92" s="9"/>
      <c r="H92" s="92"/>
    </row>
    <row r="93" spans="1:8">
      <c r="A93" s="5"/>
      <c r="B93" s="12"/>
      <c r="C93" s="9"/>
      <c r="D93" s="9"/>
      <c r="E93" s="9"/>
      <c r="F93" s="9"/>
      <c r="G93" s="9"/>
      <c r="H93" s="92"/>
    </row>
    <row r="94" spans="1:8">
      <c r="A94" s="5"/>
      <c r="B94" s="12" t="s">
        <v>110</v>
      </c>
      <c r="C94" s="9"/>
      <c r="D94" s="9"/>
      <c r="E94" s="120" t="s">
        <v>111</v>
      </c>
      <c r="F94" s="9"/>
      <c r="G94" s="9"/>
      <c r="H94" s="92"/>
    </row>
    <row r="95" spans="1:8">
      <c r="A95" s="5"/>
      <c r="B95" s="12"/>
      <c r="C95" s="9"/>
      <c r="D95" s="9"/>
      <c r="E95" s="9"/>
      <c r="F95" s="9"/>
      <c r="G95" s="9"/>
      <c r="H95" s="92"/>
    </row>
    <row r="96" spans="1:8">
      <c r="A96" s="5"/>
      <c r="B96" s="12"/>
      <c r="C96" s="9" t="s">
        <v>112</v>
      </c>
      <c r="D96" s="6"/>
      <c r="E96" s="21" t="s">
        <v>28</v>
      </c>
      <c r="F96" s="11" t="s">
        <v>113</v>
      </c>
      <c r="G96" s="9"/>
      <c r="H96" s="92"/>
    </row>
    <row r="97" spans="1:8">
      <c r="A97" s="5"/>
      <c r="B97" s="6"/>
      <c r="C97" s="9"/>
      <c r="D97" s="121" t="s">
        <v>114</v>
      </c>
      <c r="E97" s="3"/>
      <c r="F97" s="60"/>
      <c r="G97" s="9"/>
      <c r="H97" s="92"/>
    </row>
    <row r="98" spans="1:8">
      <c r="A98" s="5"/>
      <c r="B98" s="12"/>
      <c r="C98" s="9"/>
      <c r="D98" s="122" t="s">
        <v>115</v>
      </c>
      <c r="E98" s="3"/>
      <c r="F98" s="60"/>
      <c r="G98" s="9"/>
      <c r="H98" s="92"/>
    </row>
    <row r="99" spans="1:8">
      <c r="A99" s="5"/>
      <c r="B99" s="12"/>
      <c r="C99" s="9"/>
      <c r="D99" s="122" t="s">
        <v>116</v>
      </c>
      <c r="E99" s="110"/>
      <c r="F99" s="123">
        <v>1</v>
      </c>
      <c r="G99" s="9"/>
      <c r="H99" s="92"/>
    </row>
    <row r="100" spans="1:8">
      <c r="A100" s="61"/>
      <c r="B100" s="2"/>
      <c r="C100" s="3"/>
      <c r="D100" s="3"/>
      <c r="E100" s="3"/>
      <c r="F100" s="60"/>
      <c r="G100" s="3"/>
      <c r="H100" s="94"/>
    </row>
    <row r="101" spans="1:8">
      <c r="A101" s="5" t="s">
        <v>117</v>
      </c>
      <c r="B101" s="8"/>
      <c r="C101" s="9"/>
      <c r="D101" s="9"/>
      <c r="E101" s="9"/>
      <c r="F101" s="9"/>
      <c r="G101" s="9"/>
      <c r="H101" s="92"/>
    </row>
    <row r="102" spans="1:8">
      <c r="A102" s="5"/>
      <c r="B102" s="8"/>
      <c r="C102" s="9"/>
      <c r="D102" s="9"/>
      <c r="E102" s="9"/>
      <c r="F102" s="9"/>
      <c r="G102" s="9"/>
      <c r="H102" s="92"/>
    </row>
    <row r="103" spans="1:8">
      <c r="A103" s="24"/>
      <c r="B103" s="12"/>
      <c r="C103" s="15"/>
      <c r="D103" s="9"/>
      <c r="E103" s="9"/>
      <c r="F103" s="9"/>
      <c r="G103" s="9"/>
      <c r="H103" s="92"/>
    </row>
    <row r="104" spans="1:8">
      <c r="A104" s="5" t="s">
        <v>118</v>
      </c>
      <c r="B104" s="12"/>
      <c r="C104" s="9"/>
      <c r="D104" s="9"/>
      <c r="E104" s="9"/>
      <c r="F104" s="9"/>
      <c r="G104" s="9"/>
      <c r="H104" s="92"/>
    </row>
    <row r="105" spans="1:8">
      <c r="A105" s="5" t="s">
        <v>119</v>
      </c>
      <c r="B105" s="8"/>
      <c r="C105" s="9"/>
      <c r="D105" s="9"/>
      <c r="E105" s="9"/>
      <c r="F105" s="9"/>
      <c r="G105" s="9"/>
      <c r="H105" s="92"/>
    </row>
    <row r="106" spans="1:8">
      <c r="A106" s="5" t="s">
        <v>120</v>
      </c>
      <c r="B106" s="12"/>
      <c r="C106" s="9"/>
      <c r="D106" s="9"/>
      <c r="E106" s="9"/>
      <c r="F106" s="9"/>
      <c r="G106" s="9"/>
      <c r="H106" s="92"/>
    </row>
    <row r="107" spans="1:8">
      <c r="A107" s="124" t="s">
        <v>123</v>
      </c>
      <c r="B107" s="6"/>
      <c r="C107" s="9"/>
      <c r="D107" s="9"/>
      <c r="E107" s="9"/>
      <c r="F107" s="9"/>
      <c r="G107" s="9"/>
      <c r="H107" s="92"/>
    </row>
    <row r="108" spans="1:8">
      <c r="A108" s="5"/>
      <c r="B108" s="8"/>
      <c r="C108" s="9"/>
      <c r="D108" s="9"/>
      <c r="E108" s="9"/>
      <c r="F108" s="9"/>
      <c r="G108" s="9"/>
      <c r="H108" s="92"/>
    </row>
    <row r="109" spans="1:8">
      <c r="A109" s="5"/>
      <c r="B109" s="8"/>
      <c r="C109" s="9"/>
      <c r="D109" s="9"/>
      <c r="E109" s="9"/>
      <c r="F109" s="9"/>
      <c r="G109" s="9"/>
      <c r="H109" s="92"/>
    </row>
    <row r="110" spans="1:8">
      <c r="A110" s="5"/>
      <c r="B110" s="12"/>
      <c r="C110" s="9"/>
      <c r="D110" s="9"/>
      <c r="E110" s="9"/>
      <c r="F110" s="9"/>
      <c r="G110" s="9"/>
      <c r="H110" s="92"/>
    </row>
    <row r="111" spans="1:8">
      <c r="A111" s="5"/>
      <c r="B111" s="8"/>
      <c r="C111" s="9"/>
      <c r="D111" s="9"/>
      <c r="E111" s="9"/>
      <c r="F111" s="9"/>
      <c r="G111" s="9"/>
      <c r="H111" s="92"/>
    </row>
    <row r="112" spans="1:8">
      <c r="A112" s="5"/>
      <c r="B112" s="8"/>
      <c r="C112" s="9"/>
      <c r="D112" s="9"/>
      <c r="E112" s="9"/>
      <c r="F112" s="9"/>
      <c r="G112" s="9"/>
      <c r="H112" s="92"/>
    </row>
    <row r="113" spans="1:8">
      <c r="A113" s="5"/>
      <c r="B113" s="12"/>
      <c r="C113" s="9"/>
      <c r="D113" s="9"/>
      <c r="E113" s="9"/>
      <c r="F113" s="9"/>
      <c r="G113" s="9"/>
      <c r="H113" s="92"/>
    </row>
    <row r="114" spans="1:8">
      <c r="A114" s="5"/>
      <c r="B114" s="12"/>
      <c r="C114" s="9"/>
      <c r="D114" s="9"/>
      <c r="E114" s="9"/>
      <c r="F114" s="9"/>
      <c r="G114" s="9"/>
      <c r="H114" s="92"/>
    </row>
    <row r="115" spans="1:8">
      <c r="A115" s="5"/>
      <c r="B115" s="12"/>
      <c r="C115" s="9"/>
      <c r="D115" s="9"/>
      <c r="E115" s="9"/>
      <c r="F115" s="9"/>
      <c r="G115" s="9"/>
      <c r="H115" s="92"/>
    </row>
    <row r="116" spans="1:8">
      <c r="A116" s="5"/>
      <c r="B116" s="12"/>
      <c r="C116" s="9"/>
      <c r="D116" s="9"/>
      <c r="E116" s="9"/>
      <c r="F116" s="9"/>
      <c r="G116" s="9"/>
      <c r="H116" s="92"/>
    </row>
    <row r="117" spans="1:8">
      <c r="A117" s="5"/>
      <c r="B117" s="12"/>
      <c r="C117" s="9"/>
      <c r="D117" s="9"/>
      <c r="E117" s="9"/>
      <c r="F117" s="9"/>
      <c r="G117" s="9"/>
      <c r="H117" s="92"/>
    </row>
    <row r="118" spans="1:8">
      <c r="A118" s="5"/>
      <c r="B118" s="100"/>
      <c r="C118" s="9"/>
      <c r="D118" s="9"/>
      <c r="E118" s="9"/>
      <c r="F118" s="9"/>
      <c r="G118" s="9"/>
      <c r="H118" s="92"/>
    </row>
    <row r="119" spans="1:8">
      <c r="A119" s="5"/>
      <c r="B119" s="100"/>
      <c r="C119" s="9"/>
      <c r="D119" s="9"/>
      <c r="E119" s="9"/>
      <c r="F119" s="9"/>
      <c r="G119" s="9"/>
      <c r="H119" s="92"/>
    </row>
    <row r="120" spans="1:8">
      <c r="A120" s="5"/>
      <c r="B120" s="100"/>
      <c r="C120" s="9"/>
      <c r="D120" s="9"/>
      <c r="E120" s="9"/>
      <c r="F120" s="9"/>
      <c r="G120" s="9"/>
      <c r="H120" s="92"/>
    </row>
    <row r="121" spans="1:8">
      <c r="A121" s="5"/>
      <c r="B121" s="100"/>
      <c r="C121" s="9"/>
      <c r="D121" s="9"/>
      <c r="E121" s="9"/>
      <c r="F121" s="9"/>
      <c r="G121" s="9"/>
      <c r="H121" s="92"/>
    </row>
    <row r="122" spans="1:8">
      <c r="A122" s="5"/>
      <c r="B122" s="100"/>
      <c r="C122" s="9"/>
      <c r="D122" s="9"/>
      <c r="E122" s="9"/>
      <c r="F122" s="9"/>
      <c r="G122" s="9"/>
      <c r="H122" s="92"/>
    </row>
    <row r="123" spans="1:8">
      <c r="A123" s="61"/>
      <c r="B123" s="1"/>
      <c r="C123" s="3"/>
      <c r="D123" s="3"/>
      <c r="E123" s="3"/>
      <c r="F123" s="3"/>
      <c r="G123" s="3"/>
      <c r="H123" s="94"/>
    </row>
    <row r="124" spans="1:8">
      <c r="A124" s="95" t="s">
        <v>121</v>
      </c>
      <c r="B124" s="6"/>
      <c r="C124" s="9"/>
      <c r="D124" s="9"/>
      <c r="E124" s="21">
        <v>2</v>
      </c>
      <c r="F124" s="9"/>
      <c r="G124" s="9"/>
      <c r="H124" s="29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24"/>
  <sheetViews>
    <sheetView workbookViewId="0">
      <selection activeCell="F85" sqref="F85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9"/>
      <c r="F2" s="9"/>
      <c r="G2" s="6"/>
      <c r="H2" s="10" t="s">
        <v>2</v>
      </c>
    </row>
    <row r="3" spans="1:8">
      <c r="A3" s="11" t="s">
        <v>3</v>
      </c>
      <c r="B3" s="12"/>
      <c r="C3" s="7"/>
      <c r="D3" s="8"/>
      <c r="E3" s="8"/>
      <c r="F3" s="6"/>
      <c r="G3" s="13"/>
      <c r="H3" s="14" t="s">
        <v>4</v>
      </c>
    </row>
    <row r="4" spans="1:8">
      <c r="A4" s="5" t="s">
        <v>5</v>
      </c>
      <c r="B4" s="6"/>
      <c r="C4" s="15"/>
      <c r="D4" s="6"/>
      <c r="E4" s="6"/>
      <c r="F4" s="9"/>
      <c r="G4" s="16"/>
      <c r="H4" s="17" t="s">
        <v>6</v>
      </c>
    </row>
    <row r="5" spans="1:8">
      <c r="A5" s="5"/>
      <c r="B5" s="6"/>
      <c r="C5" s="15"/>
      <c r="D5" s="9"/>
      <c r="E5" s="18" t="s">
        <v>7</v>
      </c>
      <c r="F5" s="9"/>
      <c r="G5" s="16"/>
      <c r="H5" s="19">
        <v>2021</v>
      </c>
    </row>
    <row r="6" spans="1:8">
      <c r="A6" s="20"/>
      <c r="B6" s="6"/>
      <c r="C6" s="13"/>
      <c r="D6" s="21"/>
      <c r="E6" s="21"/>
      <c r="F6" s="22"/>
      <c r="G6" s="6"/>
      <c r="H6" s="23" t="s">
        <v>8</v>
      </c>
    </row>
    <row r="7" spans="1:8">
      <c r="A7" s="24" t="s">
        <v>9</v>
      </c>
      <c r="B7" s="6"/>
      <c r="C7" s="13"/>
      <c r="D7" s="21"/>
      <c r="E7" s="21"/>
      <c r="F7" s="22"/>
      <c r="G7" s="6"/>
      <c r="H7" s="25" t="s">
        <v>131</v>
      </c>
    </row>
    <row r="8" spans="1:8">
      <c r="A8" s="26" t="s">
        <v>10</v>
      </c>
      <c r="B8" s="6"/>
      <c r="C8" s="13"/>
      <c r="D8" s="21"/>
      <c r="E8" s="16"/>
      <c r="F8" s="22"/>
      <c r="G8" s="6"/>
      <c r="H8" s="10" t="s">
        <v>127</v>
      </c>
    </row>
    <row r="9" spans="1:8">
      <c r="A9" s="27"/>
      <c r="B9" s="6"/>
      <c r="C9" s="13"/>
      <c r="D9" s="21"/>
      <c r="E9" s="16"/>
      <c r="F9" s="22"/>
      <c r="G9" s="6"/>
      <c r="H9" s="10" t="s">
        <v>11</v>
      </c>
    </row>
    <row r="10" spans="1:8">
      <c r="A10" s="28"/>
      <c r="B10" s="6"/>
      <c r="C10" s="16"/>
      <c r="D10" s="29"/>
      <c r="E10" s="16"/>
      <c r="F10" s="29"/>
      <c r="G10" s="30"/>
      <c r="H10" s="31" t="s">
        <v>12</v>
      </c>
    </row>
    <row r="11" spans="1:8">
      <c r="A11" s="32"/>
      <c r="B11" s="33"/>
      <c r="C11" s="34" t="s">
        <v>13</v>
      </c>
      <c r="D11" s="35"/>
      <c r="E11" s="35"/>
      <c r="F11" s="210" t="s">
        <v>14</v>
      </c>
      <c r="G11" s="211"/>
      <c r="H11" s="36"/>
    </row>
    <row r="12" spans="1:8">
      <c r="A12" s="5"/>
      <c r="B12" s="22" t="s">
        <v>15</v>
      </c>
      <c r="C12" s="37" t="s">
        <v>16</v>
      </c>
      <c r="D12" s="37" t="s">
        <v>17</v>
      </c>
      <c r="E12" s="37" t="s">
        <v>18</v>
      </c>
      <c r="F12" s="37" t="s">
        <v>19</v>
      </c>
      <c r="G12" s="37" t="s">
        <v>20</v>
      </c>
      <c r="H12" s="37" t="s">
        <v>21</v>
      </c>
    </row>
    <row r="13" spans="1:8">
      <c r="A13" s="38"/>
      <c r="B13" s="2"/>
      <c r="C13" s="39" t="s">
        <v>22</v>
      </c>
      <c r="D13" s="40">
        <v>-1</v>
      </c>
      <c r="E13" s="40">
        <v>-2</v>
      </c>
      <c r="F13" s="40">
        <v>-3</v>
      </c>
      <c r="G13" s="40">
        <v>-4</v>
      </c>
      <c r="H13" s="40">
        <v>-5</v>
      </c>
    </row>
    <row r="14" spans="1:8">
      <c r="A14" s="28" t="s">
        <v>23</v>
      </c>
      <c r="B14" s="6" t="s">
        <v>24</v>
      </c>
      <c r="C14" s="212">
        <v>1</v>
      </c>
      <c r="D14" s="41">
        <f>D15+D21+D22</f>
        <v>11841209</v>
      </c>
      <c r="E14" s="138">
        <f>E15+E21+E22</f>
        <v>102767328</v>
      </c>
      <c r="F14" s="41">
        <f>(F16-F17)/0.26</f>
        <v>38071911.538461536</v>
      </c>
      <c r="G14" s="42">
        <f>(G16-G17)/0.23</f>
        <v>654443.47826086951</v>
      </c>
      <c r="H14" s="43">
        <f t="shared" ref="H14:H27" si="0">SUM(D14:G14)</f>
        <v>153334892.01672241</v>
      </c>
    </row>
    <row r="15" spans="1:8" outlineLevel="1">
      <c r="A15" s="28"/>
      <c r="B15" s="44" t="s">
        <v>25</v>
      </c>
      <c r="C15" s="213"/>
      <c r="D15" s="46">
        <v>11293973</v>
      </c>
      <c r="E15" s="47">
        <v>102653868</v>
      </c>
      <c r="F15" s="41"/>
      <c r="G15" s="42"/>
      <c r="H15" s="43"/>
    </row>
    <row r="16" spans="1:8" outlineLevel="1">
      <c r="A16" s="28"/>
      <c r="B16" s="44" t="s">
        <v>132</v>
      </c>
      <c r="C16" s="213"/>
      <c r="D16" s="46"/>
      <c r="E16" s="47"/>
      <c r="F16" s="46">
        <v>10152749</v>
      </c>
      <c r="G16" s="47">
        <v>150522</v>
      </c>
      <c r="H16" s="43"/>
    </row>
    <row r="17" spans="1:8" outlineLevel="1">
      <c r="A17" s="28"/>
      <c r="B17" s="44" t="s">
        <v>133</v>
      </c>
      <c r="C17" s="213"/>
      <c r="D17" s="46"/>
      <c r="E17" s="47"/>
      <c r="F17" s="46">
        <v>254052</v>
      </c>
      <c r="G17" s="47">
        <v>0</v>
      </c>
      <c r="H17" s="43"/>
    </row>
    <row r="18" spans="1:8">
      <c r="A18" s="48" t="s">
        <v>28</v>
      </c>
      <c r="B18" s="6" t="s">
        <v>29</v>
      </c>
      <c r="C18" s="45">
        <v>2</v>
      </c>
      <c r="D18" s="49"/>
      <c r="E18" s="50"/>
      <c r="F18" s="49">
        <f>F85</f>
        <v>0</v>
      </c>
      <c r="G18" s="50"/>
      <c r="H18" s="43"/>
    </row>
    <row r="19" spans="1:8">
      <c r="A19" s="5" t="s">
        <v>30</v>
      </c>
      <c r="B19" s="51" t="s">
        <v>31</v>
      </c>
      <c r="C19" s="37">
        <v>21</v>
      </c>
      <c r="D19" s="126">
        <v>271384</v>
      </c>
      <c r="E19" s="127">
        <v>2443959</v>
      </c>
      <c r="F19" s="52"/>
      <c r="G19" s="53"/>
      <c r="H19" s="43">
        <f t="shared" si="0"/>
        <v>2715343</v>
      </c>
    </row>
    <row r="20" spans="1:8">
      <c r="A20" s="5" t="s">
        <v>32</v>
      </c>
      <c r="B20" s="11" t="s">
        <v>33</v>
      </c>
      <c r="C20" s="54">
        <v>22</v>
      </c>
      <c r="D20" s="128"/>
      <c r="E20" s="129"/>
      <c r="F20" s="52"/>
      <c r="G20" s="53"/>
      <c r="H20" s="43">
        <f t="shared" si="0"/>
        <v>0</v>
      </c>
    </row>
    <row r="21" spans="1:8">
      <c r="A21" s="5" t="s">
        <v>34</v>
      </c>
      <c r="B21" s="51" t="s">
        <v>35</v>
      </c>
      <c r="C21" s="37">
        <v>23</v>
      </c>
      <c r="D21" s="129">
        <v>52613</v>
      </c>
      <c r="E21" s="127">
        <v>113460</v>
      </c>
      <c r="F21" s="57"/>
      <c r="G21" s="58"/>
      <c r="H21" s="59">
        <f>SUM(D21:G21)</f>
        <v>166073</v>
      </c>
    </row>
    <row r="22" spans="1:8">
      <c r="A22" s="5"/>
      <c r="B22" s="60" t="s">
        <v>36</v>
      </c>
      <c r="C22" s="54">
        <v>24</v>
      </c>
      <c r="D22" s="129">
        <v>494623</v>
      </c>
      <c r="E22" s="129">
        <v>0</v>
      </c>
      <c r="F22" s="55"/>
      <c r="G22" s="56"/>
      <c r="H22" s="43">
        <f>SUM(D22:G22)</f>
        <v>494623</v>
      </c>
    </row>
    <row r="23" spans="1:8">
      <c r="A23" s="5"/>
      <c r="B23" s="61" t="s">
        <v>37</v>
      </c>
      <c r="C23" s="37">
        <v>25</v>
      </c>
      <c r="D23" s="126"/>
      <c r="E23" s="127"/>
      <c r="F23" s="62"/>
      <c r="G23" s="63"/>
      <c r="H23" s="59">
        <f t="shared" si="0"/>
        <v>0</v>
      </c>
    </row>
    <row r="24" spans="1:8">
      <c r="A24" s="5"/>
      <c r="B24" s="61" t="s">
        <v>38</v>
      </c>
      <c r="C24" s="54">
        <v>26</v>
      </c>
      <c r="D24" s="129">
        <v>11136</v>
      </c>
      <c r="E24" s="129"/>
      <c r="F24" s="55"/>
      <c r="G24" s="56"/>
      <c r="H24" s="43">
        <f t="shared" si="0"/>
        <v>11136</v>
      </c>
    </row>
    <row r="25" spans="1:8">
      <c r="A25" s="5"/>
      <c r="B25" s="61" t="s">
        <v>39</v>
      </c>
      <c r="C25" s="54">
        <v>27</v>
      </c>
      <c r="D25" s="64"/>
      <c r="E25" s="65"/>
      <c r="F25" s="64"/>
      <c r="G25" s="65"/>
      <c r="H25" s="43">
        <f t="shared" si="0"/>
        <v>0</v>
      </c>
    </row>
    <row r="26" spans="1:8">
      <c r="A26" s="5"/>
      <c r="B26" s="61" t="s">
        <v>40</v>
      </c>
      <c r="C26" s="54">
        <v>28</v>
      </c>
      <c r="D26" s="66"/>
      <c r="E26" s="65"/>
      <c r="F26" s="64"/>
      <c r="G26" s="39"/>
      <c r="H26" s="43">
        <f t="shared" si="0"/>
        <v>0</v>
      </c>
    </row>
    <row r="27" spans="1:8">
      <c r="A27" s="5"/>
      <c r="B27" s="5" t="s">
        <v>41</v>
      </c>
      <c r="C27" s="54">
        <v>29</v>
      </c>
      <c r="D27" s="64"/>
      <c r="E27" s="65"/>
      <c r="F27" s="64"/>
      <c r="G27" s="65"/>
      <c r="H27" s="43">
        <f t="shared" si="0"/>
        <v>0</v>
      </c>
    </row>
    <row r="28" spans="1:8">
      <c r="A28" s="5"/>
      <c r="B28" s="51" t="s">
        <v>42</v>
      </c>
      <c r="C28" s="37">
        <v>30</v>
      </c>
      <c r="D28" s="59">
        <f>SUM(D19:D23)+D24</f>
        <v>829756</v>
      </c>
      <c r="E28" s="59">
        <f>SUM(E19:E23)-E24</f>
        <v>2557419</v>
      </c>
      <c r="F28" s="59">
        <f>SUM(F19:F23)-F24</f>
        <v>0</v>
      </c>
      <c r="G28" s="59">
        <f>SUM(G19:G23)-G24</f>
        <v>0</v>
      </c>
      <c r="H28" s="56">
        <f>SUM(H19:H23)-H24</f>
        <v>3364903</v>
      </c>
    </row>
    <row r="29" spans="1:8">
      <c r="A29" s="67" t="s">
        <v>43</v>
      </c>
      <c r="B29" s="68"/>
      <c r="C29" s="54">
        <v>40</v>
      </c>
      <c r="D29" s="55">
        <f>D14-D28</f>
        <v>11011453</v>
      </c>
      <c r="E29" s="69">
        <f>E14-E28</f>
        <v>100209909</v>
      </c>
      <c r="F29" s="56">
        <f>F14+F18-F28</f>
        <v>38071911.538461536</v>
      </c>
      <c r="G29" s="55">
        <f>G14-G28</f>
        <v>654443.47826086951</v>
      </c>
      <c r="H29" s="56">
        <f>H14-H28</f>
        <v>149969989.01672241</v>
      </c>
    </row>
    <row r="30" spans="1:8">
      <c r="A30" s="28" t="s">
        <v>44</v>
      </c>
      <c r="B30" s="51" t="s">
        <v>45</v>
      </c>
      <c r="C30" s="39">
        <v>51</v>
      </c>
      <c r="D30" s="130"/>
      <c r="E30" s="131"/>
      <c r="F30" s="70"/>
      <c r="G30" s="71"/>
      <c r="H30" s="43">
        <f t="shared" ref="H30:H39" si="1">SUM(D30:G30)</f>
        <v>0</v>
      </c>
    </row>
    <row r="31" spans="1:8">
      <c r="A31" s="72" t="s">
        <v>46</v>
      </c>
      <c r="B31" s="11" t="s">
        <v>47</v>
      </c>
      <c r="C31" s="39">
        <v>52</v>
      </c>
      <c r="E31" s="127"/>
      <c r="F31" s="73"/>
      <c r="G31" s="74"/>
      <c r="H31" s="43">
        <f t="shared" si="1"/>
        <v>0</v>
      </c>
    </row>
    <row r="32" spans="1:8">
      <c r="A32" s="5"/>
      <c r="B32" s="51" t="s">
        <v>48</v>
      </c>
      <c r="C32" s="39">
        <v>53</v>
      </c>
      <c r="D32" s="128"/>
      <c r="E32" s="129"/>
      <c r="F32" s="70"/>
      <c r="G32" s="71"/>
      <c r="H32" s="43">
        <f t="shared" si="1"/>
        <v>0</v>
      </c>
    </row>
    <row r="33" spans="1:8">
      <c r="A33" s="5"/>
      <c r="B33" s="11" t="s">
        <v>49</v>
      </c>
      <c r="C33" s="39">
        <v>54</v>
      </c>
      <c r="D33" s="126"/>
      <c r="E33" s="127"/>
      <c r="F33" s="73"/>
      <c r="G33" s="74"/>
      <c r="H33" s="59">
        <f t="shared" si="1"/>
        <v>0</v>
      </c>
    </row>
    <row r="34" spans="1:8">
      <c r="A34" s="5"/>
      <c r="B34" s="51" t="s">
        <v>50</v>
      </c>
      <c r="C34" s="39">
        <v>55</v>
      </c>
      <c r="D34" s="128"/>
      <c r="E34" s="129"/>
      <c r="F34" s="70"/>
      <c r="G34" s="71"/>
      <c r="H34" s="43">
        <f t="shared" si="1"/>
        <v>0</v>
      </c>
    </row>
    <row r="35" spans="1:8">
      <c r="A35" s="5"/>
      <c r="B35" s="51" t="s">
        <v>51</v>
      </c>
      <c r="C35" s="39">
        <v>56</v>
      </c>
      <c r="D35" s="126"/>
      <c r="E35" s="127"/>
      <c r="F35" s="73"/>
      <c r="G35" s="74"/>
      <c r="H35" s="59">
        <f t="shared" si="1"/>
        <v>0</v>
      </c>
    </row>
    <row r="36" spans="1:8">
      <c r="A36" s="5"/>
      <c r="B36" s="11" t="s">
        <v>52</v>
      </c>
      <c r="C36" s="39">
        <v>57</v>
      </c>
      <c r="D36" s="128"/>
      <c r="E36" s="129">
        <v>110825</v>
      </c>
      <c r="F36" s="70"/>
      <c r="G36" s="71"/>
      <c r="H36" s="43">
        <f t="shared" si="1"/>
        <v>110825</v>
      </c>
    </row>
    <row r="37" spans="1:8">
      <c r="A37" s="5"/>
      <c r="B37" s="51" t="s">
        <v>40</v>
      </c>
      <c r="C37" s="39">
        <v>58</v>
      </c>
      <c r="D37" s="62"/>
      <c r="E37" s="63"/>
      <c r="F37" s="75"/>
      <c r="G37" s="76"/>
      <c r="H37" s="59">
        <f t="shared" si="1"/>
        <v>0</v>
      </c>
    </row>
    <row r="38" spans="1:8">
      <c r="A38" s="5"/>
      <c r="B38" s="11" t="s">
        <v>41</v>
      </c>
      <c r="C38" s="39">
        <v>59</v>
      </c>
      <c r="D38" s="55"/>
      <c r="E38" s="56"/>
      <c r="F38" s="77"/>
      <c r="G38" s="78"/>
      <c r="H38" s="43">
        <f t="shared" si="1"/>
        <v>0</v>
      </c>
    </row>
    <row r="39" spans="1:8">
      <c r="A39" s="5"/>
      <c r="B39" s="51" t="s">
        <v>53</v>
      </c>
      <c r="C39" s="39">
        <v>60</v>
      </c>
      <c r="D39" s="62"/>
      <c r="E39" s="63"/>
      <c r="F39" s="75"/>
      <c r="G39" s="76"/>
      <c r="H39" s="59">
        <f t="shared" si="1"/>
        <v>0</v>
      </c>
    </row>
    <row r="40" spans="1:8">
      <c r="A40" s="5"/>
      <c r="B40" s="61" t="s">
        <v>54</v>
      </c>
      <c r="C40" s="39">
        <v>61</v>
      </c>
      <c r="D40" s="55"/>
      <c r="E40" s="56"/>
      <c r="F40" s="77"/>
      <c r="G40" s="78"/>
      <c r="H40" s="43"/>
    </row>
    <row r="41" spans="1:8">
      <c r="A41" s="5"/>
      <c r="B41" s="61" t="s">
        <v>55</v>
      </c>
      <c r="C41" s="39">
        <v>62</v>
      </c>
      <c r="D41" s="62"/>
      <c r="E41" s="63"/>
      <c r="F41" s="75"/>
      <c r="G41" s="76"/>
      <c r="H41" s="59"/>
    </row>
    <row r="42" spans="1:8">
      <c r="A42" s="5"/>
      <c r="B42" s="61" t="s">
        <v>56</v>
      </c>
      <c r="C42" s="39">
        <v>63</v>
      </c>
      <c r="D42" s="55"/>
      <c r="E42" s="56"/>
      <c r="F42" s="77"/>
      <c r="G42" s="78"/>
      <c r="H42" s="43"/>
    </row>
    <row r="43" spans="1:8">
      <c r="A43" s="5"/>
      <c r="B43" s="61" t="s">
        <v>57</v>
      </c>
      <c r="C43" s="39">
        <v>64</v>
      </c>
      <c r="D43" s="62"/>
      <c r="E43" s="63"/>
      <c r="F43" s="75"/>
      <c r="G43" s="76"/>
      <c r="H43" s="59"/>
    </row>
    <row r="44" spans="1:8">
      <c r="A44" s="5"/>
      <c r="B44" s="61" t="s">
        <v>58</v>
      </c>
      <c r="C44" s="39">
        <v>65</v>
      </c>
      <c r="D44" s="55"/>
      <c r="E44" s="56"/>
      <c r="F44" s="77"/>
      <c r="G44" s="78"/>
      <c r="H44" s="43"/>
    </row>
    <row r="45" spans="1:8">
      <c r="A45" s="5"/>
      <c r="B45" s="61" t="s">
        <v>59</v>
      </c>
      <c r="C45" s="39">
        <v>66</v>
      </c>
      <c r="D45" s="64"/>
      <c r="E45" s="65"/>
      <c r="F45" s="79"/>
      <c r="G45" s="80"/>
      <c r="H45" s="81"/>
    </row>
    <row r="46" spans="1:8">
      <c r="A46" s="5"/>
      <c r="B46" s="61" t="s">
        <v>60</v>
      </c>
      <c r="C46" s="39">
        <v>67</v>
      </c>
      <c r="D46" s="62"/>
      <c r="E46" s="63"/>
      <c r="F46" s="75"/>
      <c r="G46" s="76"/>
      <c r="H46" s="59"/>
    </row>
    <row r="47" spans="1:8">
      <c r="A47" s="61"/>
      <c r="B47" s="51" t="s">
        <v>124</v>
      </c>
      <c r="C47" s="54">
        <v>70</v>
      </c>
      <c r="D47" s="55">
        <f>SUM(D30:D41)</f>
        <v>0</v>
      </c>
      <c r="E47" s="56">
        <f>SUM(E30:E41)</f>
        <v>110825</v>
      </c>
      <c r="F47" s="55">
        <f>SUM(F30:F41)</f>
        <v>0</v>
      </c>
      <c r="G47" s="56">
        <f>SUM(G30:G41)</f>
        <v>0</v>
      </c>
      <c r="H47" s="43">
        <f>SUM(H30:H41)</f>
        <v>110825</v>
      </c>
    </row>
    <row r="48" spans="1:8">
      <c r="A48" s="5" t="s">
        <v>61</v>
      </c>
      <c r="B48" s="51" t="s">
        <v>62</v>
      </c>
      <c r="C48" s="54">
        <v>81</v>
      </c>
      <c r="D48" s="55">
        <f>D29-D47</f>
        <v>11011453</v>
      </c>
      <c r="E48" s="56">
        <f>E29-E47</f>
        <v>100099084</v>
      </c>
      <c r="F48" s="55">
        <f>F29-F47</f>
        <v>38071911.538461536</v>
      </c>
      <c r="G48" s="56">
        <f>G29-G47</f>
        <v>654443.47826086951</v>
      </c>
      <c r="H48" s="43">
        <f>SUM(D48:G48)</f>
        <v>149836892.01672241</v>
      </c>
    </row>
    <row r="49" spans="1:8">
      <c r="A49" s="72" t="s">
        <v>28</v>
      </c>
      <c r="B49" s="60" t="s">
        <v>134</v>
      </c>
      <c r="C49" s="39">
        <v>82</v>
      </c>
      <c r="D49" s="64"/>
      <c r="E49" s="65"/>
      <c r="F49" s="82"/>
      <c r="G49" s="83"/>
      <c r="H49" s="43"/>
    </row>
    <row r="50" spans="1:8">
      <c r="A50" s="72" t="s">
        <v>63</v>
      </c>
      <c r="B50" s="60" t="s">
        <v>64</v>
      </c>
      <c r="C50" s="39">
        <v>83</v>
      </c>
      <c r="D50" s="62"/>
      <c r="E50" s="63"/>
      <c r="F50" s="62"/>
      <c r="G50" s="63"/>
      <c r="H50" s="43"/>
    </row>
    <row r="51" spans="1:8">
      <c r="A51" s="84" t="s">
        <v>65</v>
      </c>
      <c r="B51" s="60" t="s">
        <v>66</v>
      </c>
      <c r="C51" s="39">
        <v>84</v>
      </c>
      <c r="D51" s="55"/>
      <c r="E51" s="56"/>
      <c r="F51" s="55"/>
      <c r="G51" s="56"/>
      <c r="H51" s="43"/>
    </row>
    <row r="52" spans="1:8">
      <c r="A52" s="84" t="s">
        <v>67</v>
      </c>
      <c r="B52" s="60" t="s">
        <v>68</v>
      </c>
      <c r="C52" s="39">
        <v>85</v>
      </c>
      <c r="D52" s="62"/>
      <c r="E52" s="63"/>
      <c r="F52" s="62"/>
      <c r="G52" s="63"/>
      <c r="H52" s="43"/>
    </row>
    <row r="53" spans="1:8">
      <c r="A53" s="84" t="s">
        <v>69</v>
      </c>
      <c r="B53" s="60" t="s">
        <v>70</v>
      </c>
      <c r="C53" s="39">
        <v>86</v>
      </c>
      <c r="D53" s="55"/>
      <c r="E53" s="56"/>
      <c r="F53" s="55"/>
      <c r="G53" s="56"/>
      <c r="H53" s="43"/>
    </row>
    <row r="54" spans="1:8">
      <c r="A54" s="84" t="s">
        <v>71</v>
      </c>
      <c r="B54" s="60" t="s">
        <v>39</v>
      </c>
      <c r="C54" s="39">
        <v>87</v>
      </c>
      <c r="D54" s="62"/>
      <c r="E54" s="63"/>
      <c r="F54" s="62"/>
      <c r="G54" s="63"/>
      <c r="H54" s="43"/>
    </row>
    <row r="55" spans="1:8">
      <c r="A55" s="84" t="s">
        <v>72</v>
      </c>
      <c r="B55" s="61" t="s">
        <v>40</v>
      </c>
      <c r="C55" s="39">
        <v>88</v>
      </c>
      <c r="D55" s="55"/>
      <c r="E55" s="56"/>
      <c r="F55" s="55"/>
      <c r="G55" s="56"/>
      <c r="H55" s="43"/>
    </row>
    <row r="56" spans="1:8">
      <c r="A56" s="85" t="s">
        <v>73</v>
      </c>
      <c r="B56" s="11" t="s">
        <v>41</v>
      </c>
      <c r="C56" s="39">
        <v>89</v>
      </c>
      <c r="D56" s="64"/>
      <c r="E56" s="65"/>
      <c r="F56" s="64"/>
      <c r="G56" s="65"/>
      <c r="H56" s="43"/>
    </row>
    <row r="57" spans="1:8">
      <c r="A57" s="86"/>
      <c r="B57" s="51" t="s">
        <v>74</v>
      </c>
      <c r="C57" s="39">
        <v>90</v>
      </c>
      <c r="D57" s="64">
        <f>SUM(D48:D56)</f>
        <v>11011453</v>
      </c>
      <c r="E57" s="65">
        <f>SUM(E48:E56)</f>
        <v>100099084</v>
      </c>
      <c r="F57" s="64">
        <f>SUM(F48:F56)</f>
        <v>38071911.538461536</v>
      </c>
      <c r="G57" s="65">
        <f>SUM(G48:G56)</f>
        <v>654443.47826086951</v>
      </c>
      <c r="H57" s="81">
        <f>SUM(H48:H56)</f>
        <v>149836892.01672241</v>
      </c>
    </row>
    <row r="58" spans="1:8">
      <c r="A58" s="87"/>
      <c r="B58" s="88" t="s">
        <v>75</v>
      </c>
      <c r="C58" s="39"/>
      <c r="D58" s="64">
        <f>D57+'Apr21'!D58</f>
        <v>47969228.539999999</v>
      </c>
      <c r="E58" s="64">
        <f>E57+'Apr21'!E58</f>
        <v>449250583</v>
      </c>
      <c r="F58" s="64">
        <f>F57+'Apr21'!F58</f>
        <v>241497188.46153846</v>
      </c>
      <c r="G58" s="64">
        <f>G57+'Apr21'!G58</f>
        <v>10242030.434782607</v>
      </c>
      <c r="H58" s="43">
        <f>H57+'Apr21'!H58</f>
        <v>748959030.43632102</v>
      </c>
    </row>
    <row r="59" spans="1:8">
      <c r="A59" s="89" t="s">
        <v>76</v>
      </c>
      <c r="B59" s="32" t="s">
        <v>77</v>
      </c>
      <c r="C59" s="22"/>
      <c r="D59" s="90"/>
      <c r="E59" s="90"/>
      <c r="F59" s="90"/>
      <c r="G59" s="90"/>
      <c r="H59" s="59"/>
    </row>
    <row r="60" spans="1:8">
      <c r="A60" s="5"/>
      <c r="B60" s="91" t="s">
        <v>126</v>
      </c>
      <c r="C60" s="21"/>
      <c r="D60" s="62"/>
      <c r="E60" s="62"/>
      <c r="F60" s="62"/>
      <c r="G60" s="62"/>
      <c r="H60" s="59"/>
    </row>
    <row r="61" spans="1:8">
      <c r="A61" s="5"/>
      <c r="B61" s="32" t="s">
        <v>78</v>
      </c>
      <c r="C61" s="33"/>
      <c r="D61" s="33"/>
      <c r="E61" s="33"/>
      <c r="F61" s="33"/>
      <c r="G61" s="125" t="s">
        <v>79</v>
      </c>
      <c r="H61" s="93"/>
    </row>
    <row r="62" spans="1:8">
      <c r="A62" s="61"/>
      <c r="B62" s="38" t="s">
        <v>154</v>
      </c>
      <c r="C62" s="3"/>
      <c r="D62" s="3"/>
      <c r="E62" s="3"/>
      <c r="F62" s="3"/>
      <c r="G62" s="60"/>
      <c r="H62" s="94"/>
    </row>
    <row r="63" spans="1:8">
      <c r="A63" s="6"/>
      <c r="B63" s="95"/>
      <c r="C63" s="9"/>
      <c r="D63" s="9"/>
      <c r="E63" s="21" t="s">
        <v>80</v>
      </c>
      <c r="F63" s="9"/>
      <c r="G63" s="9"/>
      <c r="H63" s="29" t="s">
        <v>81</v>
      </c>
    </row>
    <row r="64" spans="1:8">
      <c r="A64" s="6"/>
      <c r="B64" s="6"/>
      <c r="C64" s="9"/>
      <c r="D64" s="9"/>
      <c r="E64" s="21">
        <v>1</v>
      </c>
      <c r="F64" s="9"/>
      <c r="G64" s="9"/>
      <c r="H64" s="6"/>
    </row>
    <row r="65" spans="1:8">
      <c r="A65" s="6"/>
      <c r="B65" s="9"/>
      <c r="C65" s="9"/>
      <c r="D65" s="9"/>
      <c r="E65" s="6"/>
      <c r="F65" s="9"/>
      <c r="G65" s="9"/>
      <c r="H65" s="9"/>
    </row>
    <row r="66" spans="1:8">
      <c r="A66" s="6"/>
      <c r="B66" s="96"/>
      <c r="C66" s="6"/>
      <c r="D66" s="9"/>
      <c r="E66" s="9"/>
      <c r="F66" s="9"/>
      <c r="G66" s="9"/>
      <c r="H66" s="9"/>
    </row>
    <row r="67" spans="1:8">
      <c r="A67" s="89"/>
      <c r="B67" s="97"/>
      <c r="C67" s="98"/>
      <c r="D67" s="33"/>
      <c r="E67" s="33"/>
      <c r="F67" s="98"/>
      <c r="G67" s="98"/>
      <c r="H67" s="99" t="str">
        <f t="shared" ref="H67:H72" si="2">H2</f>
        <v>STATE</v>
      </c>
    </row>
    <row r="68" spans="1:8">
      <c r="A68" s="5"/>
      <c r="B68" s="100"/>
      <c r="C68" s="8"/>
      <c r="D68" s="7"/>
      <c r="E68" s="8"/>
      <c r="F68" s="8"/>
      <c r="G68" s="8"/>
      <c r="H68" s="101" t="str">
        <f t="shared" si="2"/>
        <v>Kansas</v>
      </c>
    </row>
    <row r="69" spans="1:8">
      <c r="A69" s="5"/>
      <c r="B69" s="100"/>
      <c r="C69" s="8"/>
      <c r="D69" s="7" t="s">
        <v>82</v>
      </c>
      <c r="E69" s="6"/>
      <c r="F69" s="8"/>
      <c r="G69" s="8"/>
      <c r="H69" s="99" t="str">
        <f t="shared" si="2"/>
        <v>YEAR</v>
      </c>
    </row>
    <row r="70" spans="1:8">
      <c r="A70" s="5"/>
      <c r="B70" s="100"/>
      <c r="C70" s="9"/>
      <c r="D70" s="6"/>
      <c r="E70" s="9"/>
      <c r="F70" s="9"/>
      <c r="G70" s="9"/>
      <c r="H70" s="99">
        <f t="shared" si="2"/>
        <v>2021</v>
      </c>
    </row>
    <row r="71" spans="1:8">
      <c r="A71" s="5"/>
      <c r="B71" s="100"/>
      <c r="C71" s="102"/>
      <c r="D71" s="102"/>
      <c r="E71" s="95"/>
      <c r="F71" s="102"/>
      <c r="G71" s="102"/>
      <c r="H71" s="99" t="str">
        <f t="shared" si="2"/>
        <v>MONTH OF SALE</v>
      </c>
    </row>
    <row r="72" spans="1:8">
      <c r="A72" s="61"/>
      <c r="B72" s="1"/>
      <c r="C72" s="103"/>
      <c r="D72" s="103"/>
      <c r="E72" s="103"/>
      <c r="F72" s="103"/>
      <c r="G72" s="103"/>
      <c r="H72" s="104" t="str">
        <f t="shared" si="2"/>
        <v>May</v>
      </c>
    </row>
    <row r="73" spans="1:8">
      <c r="A73" s="11" t="s">
        <v>83</v>
      </c>
      <c r="B73" s="6"/>
      <c r="C73" s="102"/>
      <c r="D73" s="105" t="s">
        <v>84</v>
      </c>
      <c r="E73" s="105"/>
      <c r="F73" s="105"/>
      <c r="G73" s="105"/>
      <c r="H73" s="106"/>
    </row>
    <row r="74" spans="1:8">
      <c r="A74" s="5"/>
      <c r="B74" s="6"/>
      <c r="C74" s="6"/>
      <c r="D74" s="9"/>
      <c r="E74" s="21" t="s">
        <v>85</v>
      </c>
      <c r="F74" s="95" t="s">
        <v>86</v>
      </c>
      <c r="G74" s="9"/>
      <c r="H74" s="92"/>
    </row>
    <row r="75" spans="1:8">
      <c r="A75" s="5"/>
      <c r="B75" s="6"/>
      <c r="C75" s="107" t="s">
        <v>87</v>
      </c>
      <c r="D75" s="95"/>
      <c r="E75" s="9" t="s">
        <v>88</v>
      </c>
      <c r="F75" s="108">
        <v>37803</v>
      </c>
      <c r="G75" s="9"/>
      <c r="H75" s="92"/>
    </row>
    <row r="76" spans="1:8">
      <c r="A76" s="5"/>
      <c r="B76" s="6"/>
      <c r="C76" s="107" t="s">
        <v>89</v>
      </c>
      <c r="D76" s="95"/>
      <c r="E76" s="9" t="s">
        <v>88</v>
      </c>
      <c r="F76" s="108">
        <v>37803</v>
      </c>
      <c r="G76" s="9"/>
      <c r="H76" s="92"/>
    </row>
    <row r="77" spans="1:8">
      <c r="A77" s="5"/>
      <c r="B77" s="6"/>
      <c r="C77" s="107" t="s">
        <v>90</v>
      </c>
      <c r="D77" s="95"/>
      <c r="E77" s="9" t="s">
        <v>91</v>
      </c>
      <c r="F77" s="108">
        <v>39083</v>
      </c>
      <c r="G77" s="9"/>
      <c r="H77" s="92"/>
    </row>
    <row r="78" spans="1:8">
      <c r="A78" s="5"/>
      <c r="B78" s="6"/>
      <c r="C78" s="107" t="s">
        <v>92</v>
      </c>
      <c r="D78" s="95"/>
      <c r="E78" s="9" t="s">
        <v>93</v>
      </c>
      <c r="F78" s="108">
        <v>37803</v>
      </c>
      <c r="G78" s="9"/>
      <c r="H78" s="92"/>
    </row>
    <row r="79" spans="1:8">
      <c r="A79" s="5"/>
      <c r="B79" s="6"/>
      <c r="C79" s="109" t="s">
        <v>94</v>
      </c>
      <c r="D79" s="95"/>
      <c r="E79" s="9" t="s">
        <v>95</v>
      </c>
      <c r="F79" s="108">
        <v>37803</v>
      </c>
      <c r="G79" s="9"/>
      <c r="H79" s="92"/>
    </row>
    <row r="80" spans="1:8">
      <c r="A80" s="5"/>
      <c r="B80" s="6"/>
      <c r="C80" s="107" t="s">
        <v>96</v>
      </c>
      <c r="D80" s="95"/>
      <c r="E80" s="9" t="s">
        <v>95</v>
      </c>
      <c r="F80" s="108">
        <v>37803</v>
      </c>
      <c r="G80" s="9"/>
      <c r="H80" s="92"/>
    </row>
    <row r="81" spans="1:8">
      <c r="A81" s="61"/>
      <c r="B81" s="2" t="s">
        <v>97</v>
      </c>
      <c r="C81" s="3"/>
      <c r="D81" s="3"/>
      <c r="E81" s="3"/>
      <c r="F81" s="3"/>
      <c r="G81" s="3"/>
      <c r="H81" s="94"/>
    </row>
    <row r="82" spans="1:8">
      <c r="A82" s="5" t="s">
        <v>98</v>
      </c>
      <c r="B82" s="12"/>
      <c r="C82" s="9"/>
      <c r="D82" s="9"/>
      <c r="E82" s="9"/>
      <c r="F82" s="21" t="s">
        <v>99</v>
      </c>
      <c r="G82" s="9"/>
      <c r="H82" s="92"/>
    </row>
    <row r="83" spans="1:8" s="137" customFormat="1" ht="26.25">
      <c r="A83" s="132"/>
      <c r="B83" s="133"/>
      <c r="C83" s="134"/>
      <c r="D83" s="134"/>
      <c r="E83" s="135" t="s">
        <v>125</v>
      </c>
      <c r="F83" s="135" t="s">
        <v>100</v>
      </c>
      <c r="G83" s="134"/>
      <c r="H83" s="136"/>
    </row>
    <row r="84" spans="1:8">
      <c r="A84" s="5"/>
      <c r="B84" s="12" t="s">
        <v>101</v>
      </c>
      <c r="C84" s="9"/>
      <c r="D84" s="9"/>
      <c r="E84" s="110">
        <v>0</v>
      </c>
      <c r="F84" s="111">
        <f>(+F28+F29+G29)-(F85-F86)</f>
        <v>38726355.016722403</v>
      </c>
      <c r="G84" s="9"/>
      <c r="H84" s="112"/>
    </row>
    <row r="85" spans="1:8">
      <c r="A85" s="5"/>
      <c r="B85" s="12" t="s">
        <v>102</v>
      </c>
      <c r="C85" s="9"/>
      <c r="D85" s="9"/>
      <c r="E85" s="110"/>
      <c r="F85" s="111">
        <f>0/0.26</f>
        <v>0</v>
      </c>
      <c r="G85" s="9"/>
      <c r="H85" s="113"/>
    </row>
    <row r="86" spans="1:8">
      <c r="A86" s="5"/>
      <c r="B86" s="12" t="s">
        <v>103</v>
      </c>
      <c r="C86" s="9"/>
      <c r="D86" s="9"/>
      <c r="E86" s="110"/>
      <c r="F86" s="111"/>
      <c r="G86" s="9"/>
      <c r="H86" s="114"/>
    </row>
    <row r="87" spans="1:8">
      <c r="A87" s="5"/>
      <c r="B87" s="12" t="str">
        <f>"= Gross consumption in State (enter on page 1, item 1)"</f>
        <v>= Gross consumption in State (enter on page 1, item 1)</v>
      </c>
      <c r="C87" s="9"/>
      <c r="D87" s="9"/>
      <c r="E87" s="110">
        <f>(E84+E85)-E86</f>
        <v>0</v>
      </c>
      <c r="F87" s="111">
        <f>(F84+F85)-F86</f>
        <v>38726355.016722403</v>
      </c>
      <c r="G87" s="9"/>
      <c r="H87" s="113"/>
    </row>
    <row r="88" spans="1:8">
      <c r="A88" s="5"/>
      <c r="B88" s="12"/>
      <c r="C88" s="9"/>
      <c r="D88" s="9"/>
      <c r="E88" s="9"/>
      <c r="F88" s="9"/>
      <c r="G88" s="9"/>
      <c r="H88" s="92"/>
    </row>
    <row r="89" spans="1:8">
      <c r="A89" s="5"/>
      <c r="B89" s="12"/>
      <c r="C89" s="9"/>
      <c r="D89" s="9"/>
      <c r="E89" s="115" t="s">
        <v>104</v>
      </c>
      <c r="F89" s="9"/>
      <c r="G89" s="9"/>
      <c r="H89" s="92"/>
    </row>
    <row r="90" spans="1:8">
      <c r="A90" s="5"/>
      <c r="B90" s="12"/>
      <c r="C90" s="9"/>
      <c r="D90" s="9"/>
      <c r="E90" s="9"/>
      <c r="F90" s="116" t="s">
        <v>105</v>
      </c>
      <c r="G90" s="116" t="s">
        <v>106</v>
      </c>
      <c r="H90" s="117" t="s">
        <v>107</v>
      </c>
    </row>
    <row r="91" spans="1:8">
      <c r="A91" s="61"/>
      <c r="B91" s="2"/>
      <c r="C91" s="3"/>
      <c r="D91" s="3"/>
      <c r="E91" s="4" t="s">
        <v>108</v>
      </c>
      <c r="F91" s="118">
        <f>F14</f>
        <v>38071911.538461536</v>
      </c>
      <c r="G91" s="118">
        <f>G14</f>
        <v>654443.47826086951</v>
      </c>
      <c r="H91" s="119">
        <f>F91+G91</f>
        <v>38726355.016722403</v>
      </c>
    </row>
    <row r="92" spans="1:8">
      <c r="A92" s="5" t="s">
        <v>109</v>
      </c>
      <c r="B92" s="12"/>
      <c r="C92" s="9"/>
      <c r="D92" s="9"/>
      <c r="E92" s="9"/>
      <c r="F92" s="9"/>
      <c r="G92" s="9"/>
      <c r="H92" s="92"/>
    </row>
    <row r="93" spans="1:8">
      <c r="A93" s="5"/>
      <c r="B93" s="12"/>
      <c r="C93" s="9"/>
      <c r="D93" s="9"/>
      <c r="E93" s="9"/>
      <c r="F93" s="9"/>
      <c r="G93" s="9"/>
      <c r="H93" s="92"/>
    </row>
    <row r="94" spans="1:8">
      <c r="A94" s="5"/>
      <c r="B94" s="12" t="s">
        <v>110</v>
      </c>
      <c r="C94" s="9"/>
      <c r="D94" s="9"/>
      <c r="E94" s="120" t="s">
        <v>111</v>
      </c>
      <c r="F94" s="9"/>
      <c r="G94" s="9"/>
      <c r="H94" s="92"/>
    </row>
    <row r="95" spans="1:8">
      <c r="A95" s="5"/>
      <c r="B95" s="12"/>
      <c r="C95" s="9"/>
      <c r="D95" s="9"/>
      <c r="E95" s="9"/>
      <c r="F95" s="9"/>
      <c r="G95" s="9"/>
      <c r="H95" s="92"/>
    </row>
    <row r="96" spans="1:8">
      <c r="A96" s="5"/>
      <c r="B96" s="12"/>
      <c r="C96" s="9" t="s">
        <v>112</v>
      </c>
      <c r="D96" s="6"/>
      <c r="E96" s="21" t="s">
        <v>28</v>
      </c>
      <c r="F96" s="11" t="s">
        <v>113</v>
      </c>
      <c r="G96" s="9"/>
      <c r="H96" s="92"/>
    </row>
    <row r="97" spans="1:8">
      <c r="A97" s="5"/>
      <c r="B97" s="6"/>
      <c r="C97" s="9"/>
      <c r="D97" s="121" t="s">
        <v>114</v>
      </c>
      <c r="E97" s="3"/>
      <c r="F97" s="60"/>
      <c r="G97" s="9"/>
      <c r="H97" s="92"/>
    </row>
    <row r="98" spans="1:8">
      <c r="A98" s="5"/>
      <c r="B98" s="12"/>
      <c r="C98" s="9"/>
      <c r="D98" s="122" t="s">
        <v>115</v>
      </c>
      <c r="E98" s="3"/>
      <c r="F98" s="60"/>
      <c r="G98" s="9"/>
      <c r="H98" s="92"/>
    </row>
    <row r="99" spans="1:8">
      <c r="A99" s="5"/>
      <c r="B99" s="12"/>
      <c r="C99" s="9"/>
      <c r="D99" s="122" t="s">
        <v>116</v>
      </c>
      <c r="E99" s="110"/>
      <c r="F99" s="123">
        <v>1</v>
      </c>
      <c r="G99" s="9"/>
      <c r="H99" s="92"/>
    </row>
    <row r="100" spans="1:8">
      <c r="A100" s="61"/>
      <c r="B100" s="2"/>
      <c r="C100" s="3"/>
      <c r="D100" s="3"/>
      <c r="E100" s="3"/>
      <c r="F100" s="60"/>
      <c r="G100" s="3"/>
      <c r="H100" s="94"/>
    </row>
    <row r="101" spans="1:8">
      <c r="A101" s="5" t="s">
        <v>117</v>
      </c>
      <c r="B101" s="8"/>
      <c r="C101" s="9"/>
      <c r="D101" s="9"/>
      <c r="E101" s="9"/>
      <c r="F101" s="9"/>
      <c r="G101" s="9"/>
      <c r="H101" s="92"/>
    </row>
    <row r="102" spans="1:8">
      <c r="A102" s="5"/>
      <c r="B102" s="8"/>
      <c r="C102" s="9"/>
      <c r="D102" s="9"/>
      <c r="E102" s="9"/>
      <c r="F102" s="9"/>
      <c r="G102" s="9"/>
      <c r="H102" s="92"/>
    </row>
    <row r="103" spans="1:8">
      <c r="A103" s="24"/>
      <c r="B103" s="12"/>
      <c r="C103" s="15"/>
      <c r="D103" s="9"/>
      <c r="E103" s="9"/>
      <c r="F103" s="9"/>
      <c r="G103" s="9"/>
      <c r="H103" s="92"/>
    </row>
    <row r="104" spans="1:8">
      <c r="A104" s="5" t="s">
        <v>118</v>
      </c>
      <c r="B104" s="12"/>
      <c r="C104" s="9"/>
      <c r="D104" s="9"/>
      <c r="E104" s="9"/>
      <c r="F104" s="9"/>
      <c r="G104" s="9"/>
      <c r="H104" s="92"/>
    </row>
    <row r="105" spans="1:8">
      <c r="A105" s="5" t="s">
        <v>119</v>
      </c>
      <c r="B105" s="8"/>
      <c r="C105" s="9"/>
      <c r="D105" s="9"/>
      <c r="E105" s="9"/>
      <c r="F105" s="9"/>
      <c r="G105" s="9"/>
      <c r="H105" s="92"/>
    </row>
    <row r="106" spans="1:8">
      <c r="A106" s="5" t="s">
        <v>120</v>
      </c>
      <c r="B106" s="12"/>
      <c r="C106" s="9"/>
      <c r="D106" s="9"/>
      <c r="E106" s="9"/>
      <c r="F106" s="9"/>
      <c r="G106" s="9"/>
      <c r="H106" s="92"/>
    </row>
    <row r="107" spans="1:8">
      <c r="A107" s="124" t="s">
        <v>123</v>
      </c>
      <c r="B107" s="6"/>
      <c r="C107" s="9"/>
      <c r="D107" s="9"/>
      <c r="E107" s="9"/>
      <c r="F107" s="9"/>
      <c r="G107" s="9"/>
      <c r="H107" s="92"/>
    </row>
    <row r="108" spans="1:8">
      <c r="A108" s="5"/>
      <c r="B108" s="8"/>
      <c r="C108" s="9"/>
      <c r="D108" s="9"/>
      <c r="E108" s="9"/>
      <c r="F108" s="9"/>
      <c r="G108" s="9"/>
      <c r="H108" s="92"/>
    </row>
    <row r="109" spans="1:8">
      <c r="A109" s="5"/>
      <c r="B109" s="8"/>
      <c r="C109" s="9"/>
      <c r="D109" s="9"/>
      <c r="E109" s="9"/>
      <c r="F109" s="9"/>
      <c r="G109" s="9"/>
      <c r="H109" s="92"/>
    </row>
    <row r="110" spans="1:8">
      <c r="A110" s="5"/>
      <c r="B110" s="12"/>
      <c r="C110" s="9"/>
      <c r="D110" s="9"/>
      <c r="E110" s="9"/>
      <c r="F110" s="9"/>
      <c r="G110" s="9"/>
      <c r="H110" s="92"/>
    </row>
    <row r="111" spans="1:8">
      <c r="A111" s="5"/>
      <c r="B111" s="8"/>
      <c r="C111" s="9"/>
      <c r="D111" s="9"/>
      <c r="E111" s="9"/>
      <c r="F111" s="9"/>
      <c r="G111" s="9"/>
      <c r="H111" s="92"/>
    </row>
    <row r="112" spans="1:8">
      <c r="A112" s="5"/>
      <c r="B112" s="8"/>
      <c r="C112" s="9"/>
      <c r="D112" s="9"/>
      <c r="E112" s="9"/>
      <c r="F112" s="9"/>
      <c r="G112" s="9"/>
      <c r="H112" s="92"/>
    </row>
    <row r="113" spans="1:8">
      <c r="A113" s="5"/>
      <c r="B113" s="12"/>
      <c r="C113" s="9"/>
      <c r="D113" s="9"/>
      <c r="E113" s="9"/>
      <c r="F113" s="9"/>
      <c r="G113" s="9"/>
      <c r="H113" s="92"/>
    </row>
    <row r="114" spans="1:8">
      <c r="A114" s="5"/>
      <c r="B114" s="12"/>
      <c r="C114" s="9"/>
      <c r="D114" s="9"/>
      <c r="E114" s="9"/>
      <c r="F114" s="9"/>
      <c r="G114" s="9"/>
      <c r="H114" s="92"/>
    </row>
    <row r="115" spans="1:8">
      <c r="A115" s="5"/>
      <c r="B115" s="12"/>
      <c r="C115" s="9"/>
      <c r="D115" s="9"/>
      <c r="E115" s="9"/>
      <c r="F115" s="9"/>
      <c r="G115" s="9"/>
      <c r="H115" s="92"/>
    </row>
    <row r="116" spans="1:8">
      <c r="A116" s="5"/>
      <c r="B116" s="12"/>
      <c r="C116" s="9"/>
      <c r="D116" s="9"/>
      <c r="E116" s="9"/>
      <c r="F116" s="9"/>
      <c r="G116" s="9"/>
      <c r="H116" s="92"/>
    </row>
    <row r="117" spans="1:8">
      <c r="A117" s="5"/>
      <c r="B117" s="12"/>
      <c r="C117" s="9"/>
      <c r="D117" s="9"/>
      <c r="E117" s="9"/>
      <c r="F117" s="9"/>
      <c r="G117" s="9"/>
      <c r="H117" s="92"/>
    </row>
    <row r="118" spans="1:8">
      <c r="A118" s="5"/>
      <c r="B118" s="100"/>
      <c r="C118" s="9"/>
      <c r="D118" s="9"/>
      <c r="E118" s="9"/>
      <c r="F118" s="9"/>
      <c r="G118" s="9"/>
      <c r="H118" s="92"/>
    </row>
    <row r="119" spans="1:8">
      <c r="A119" s="5"/>
      <c r="B119" s="100"/>
      <c r="C119" s="9"/>
      <c r="D119" s="9"/>
      <c r="E119" s="9"/>
      <c r="F119" s="9"/>
      <c r="G119" s="9"/>
      <c r="H119" s="92"/>
    </row>
    <row r="120" spans="1:8">
      <c r="A120" s="5"/>
      <c r="B120" s="100"/>
      <c r="C120" s="9"/>
      <c r="D120" s="9"/>
      <c r="E120" s="9"/>
      <c r="F120" s="9"/>
      <c r="G120" s="9"/>
      <c r="H120" s="92"/>
    </row>
    <row r="121" spans="1:8">
      <c r="A121" s="5"/>
      <c r="B121" s="100"/>
      <c r="C121" s="9"/>
      <c r="D121" s="9"/>
      <c r="E121" s="9"/>
      <c r="F121" s="9"/>
      <c r="G121" s="9"/>
      <c r="H121" s="92"/>
    </row>
    <row r="122" spans="1:8">
      <c r="A122" s="5"/>
      <c r="B122" s="100"/>
      <c r="C122" s="9"/>
      <c r="D122" s="9"/>
      <c r="E122" s="9"/>
      <c r="F122" s="9"/>
      <c r="G122" s="9"/>
      <c r="H122" s="92"/>
    </row>
    <row r="123" spans="1:8">
      <c r="A123" s="61"/>
      <c r="B123" s="1"/>
      <c r="C123" s="3"/>
      <c r="D123" s="3"/>
      <c r="E123" s="3"/>
      <c r="F123" s="3"/>
      <c r="G123" s="3"/>
      <c r="H123" s="94"/>
    </row>
    <row r="124" spans="1:8">
      <c r="A124" s="95" t="s">
        <v>121</v>
      </c>
      <c r="B124" s="6"/>
      <c r="C124" s="9"/>
      <c r="D124" s="9"/>
      <c r="E124" s="21">
        <v>2</v>
      </c>
      <c r="F124" s="9"/>
      <c r="G124" s="9"/>
      <c r="H124" s="29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24"/>
  <sheetViews>
    <sheetView workbookViewId="0">
      <selection activeCell="F86" sqref="F86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9"/>
      <c r="F2" s="9"/>
      <c r="G2" s="6"/>
      <c r="H2" s="10" t="s">
        <v>2</v>
      </c>
    </row>
    <row r="3" spans="1:8">
      <c r="A3" s="11" t="s">
        <v>3</v>
      </c>
      <c r="B3" s="12"/>
      <c r="C3" s="7"/>
      <c r="D3" s="8"/>
      <c r="E3" s="8"/>
      <c r="F3" s="6"/>
      <c r="G3" s="13"/>
      <c r="H3" s="14" t="s">
        <v>4</v>
      </c>
    </row>
    <row r="4" spans="1:8">
      <c r="A4" s="5" t="s">
        <v>5</v>
      </c>
      <c r="B4" s="6"/>
      <c r="C4" s="15"/>
      <c r="D4" s="6"/>
      <c r="E4" s="6"/>
      <c r="F4" s="9"/>
      <c r="G4" s="16"/>
      <c r="H4" s="17" t="s">
        <v>6</v>
      </c>
    </row>
    <row r="5" spans="1:8">
      <c r="A5" s="5"/>
      <c r="B5" s="6"/>
      <c r="C5" s="15"/>
      <c r="D5" s="9"/>
      <c r="E5" s="18" t="s">
        <v>7</v>
      </c>
      <c r="F5" s="9"/>
      <c r="G5" s="16"/>
      <c r="H5" s="19">
        <v>2021</v>
      </c>
    </row>
    <row r="6" spans="1:8">
      <c r="A6" s="20"/>
      <c r="B6" s="6"/>
      <c r="C6" s="13"/>
      <c r="D6" s="21"/>
      <c r="E6" s="21"/>
      <c r="F6" s="22"/>
      <c r="G6" s="6"/>
      <c r="H6" s="23" t="s">
        <v>8</v>
      </c>
    </row>
    <row r="7" spans="1:8">
      <c r="A7" s="24" t="s">
        <v>9</v>
      </c>
      <c r="B7" s="6"/>
      <c r="C7" s="13"/>
      <c r="D7" s="21"/>
      <c r="E7" s="21"/>
      <c r="F7" s="22"/>
      <c r="G7" s="6"/>
      <c r="H7" s="25" t="s">
        <v>135</v>
      </c>
    </row>
    <row r="8" spans="1:8">
      <c r="A8" s="26" t="s">
        <v>10</v>
      </c>
      <c r="B8" s="6"/>
      <c r="C8" s="13"/>
      <c r="D8" s="21"/>
      <c r="E8" s="16"/>
      <c r="F8" s="22"/>
      <c r="G8" s="6"/>
      <c r="H8" s="10" t="s">
        <v>127</v>
      </c>
    </row>
    <row r="9" spans="1:8">
      <c r="A9" s="27"/>
      <c r="B9" s="6"/>
      <c r="C9" s="13"/>
      <c r="D9" s="21"/>
      <c r="E9" s="16"/>
      <c r="F9" s="22"/>
      <c r="G9" s="6"/>
      <c r="H9" s="10" t="s">
        <v>11</v>
      </c>
    </row>
    <row r="10" spans="1:8">
      <c r="A10" s="28"/>
      <c r="B10" s="6"/>
      <c r="C10" s="16"/>
      <c r="D10" s="29"/>
      <c r="E10" s="16"/>
      <c r="F10" s="29"/>
      <c r="G10" s="30"/>
      <c r="H10" s="31" t="s">
        <v>12</v>
      </c>
    </row>
    <row r="11" spans="1:8">
      <c r="A11" s="32"/>
      <c r="B11" s="33"/>
      <c r="C11" s="34" t="s">
        <v>13</v>
      </c>
      <c r="D11" s="35"/>
      <c r="E11" s="35"/>
      <c r="F11" s="210" t="s">
        <v>14</v>
      </c>
      <c r="G11" s="211"/>
      <c r="H11" s="36"/>
    </row>
    <row r="12" spans="1:8">
      <c r="A12" s="5"/>
      <c r="B12" s="22" t="s">
        <v>15</v>
      </c>
      <c r="C12" s="37" t="s">
        <v>16</v>
      </c>
      <c r="D12" s="37" t="s">
        <v>17</v>
      </c>
      <c r="E12" s="37" t="s">
        <v>18</v>
      </c>
      <c r="F12" s="37" t="s">
        <v>19</v>
      </c>
      <c r="G12" s="37" t="s">
        <v>20</v>
      </c>
      <c r="H12" s="37" t="s">
        <v>21</v>
      </c>
    </row>
    <row r="13" spans="1:8">
      <c r="A13" s="38"/>
      <c r="B13" s="2"/>
      <c r="C13" s="39" t="s">
        <v>22</v>
      </c>
      <c r="D13" s="40">
        <v>-1</v>
      </c>
      <c r="E13" s="40">
        <v>-2</v>
      </c>
      <c r="F13" s="40">
        <v>-3</v>
      </c>
      <c r="G13" s="40">
        <v>-4</v>
      </c>
      <c r="H13" s="40">
        <v>-5</v>
      </c>
    </row>
    <row r="14" spans="1:8">
      <c r="A14" s="28" t="s">
        <v>23</v>
      </c>
      <c r="B14" s="6" t="s">
        <v>24</v>
      </c>
      <c r="C14" s="212">
        <v>1</v>
      </c>
      <c r="D14" s="41">
        <f>D15+D21+D22</f>
        <v>11734848</v>
      </c>
      <c r="E14" s="138">
        <f>E15+E21+E22</f>
        <v>102073006</v>
      </c>
      <c r="F14" s="41">
        <f>(F16-F17)/0.26</f>
        <v>41176438.461538464</v>
      </c>
      <c r="G14" s="42">
        <f>(G16-G17)/0.23</f>
        <v>138630.4347826087</v>
      </c>
      <c r="H14" s="43">
        <f t="shared" ref="H14:H27" si="0">SUM(D14:G14)</f>
        <v>155122922.89632106</v>
      </c>
    </row>
    <row r="15" spans="1:8" outlineLevel="1">
      <c r="A15" s="28"/>
      <c r="B15" s="44" t="s">
        <v>25</v>
      </c>
      <c r="C15" s="213"/>
      <c r="D15" s="46">
        <v>11032834</v>
      </c>
      <c r="E15" s="47">
        <v>101953270</v>
      </c>
      <c r="F15" s="41"/>
      <c r="G15" s="42"/>
      <c r="H15" s="43"/>
    </row>
    <row r="16" spans="1:8" outlineLevel="1">
      <c r="A16" s="28"/>
      <c r="B16" s="44" t="s">
        <v>132</v>
      </c>
      <c r="C16" s="213"/>
      <c r="D16" s="46"/>
      <c r="E16" s="47"/>
      <c r="F16" s="46">
        <v>10917618</v>
      </c>
      <c r="G16" s="47">
        <v>31885</v>
      </c>
      <c r="H16" s="43"/>
    </row>
    <row r="17" spans="1:8" outlineLevel="1">
      <c r="A17" s="28"/>
      <c r="B17" s="44" t="s">
        <v>133</v>
      </c>
      <c r="C17" s="213"/>
      <c r="D17" s="46"/>
      <c r="E17" s="47"/>
      <c r="F17" s="46">
        <v>211744</v>
      </c>
      <c r="G17" s="47">
        <v>0</v>
      </c>
      <c r="H17" s="43"/>
    </row>
    <row r="18" spans="1:8">
      <c r="A18" s="48" t="s">
        <v>28</v>
      </c>
      <c r="B18" s="6" t="s">
        <v>29</v>
      </c>
      <c r="C18" s="45">
        <v>2</v>
      </c>
      <c r="D18" s="49"/>
      <c r="E18" s="50"/>
      <c r="F18" s="208">
        <f>F85</f>
        <v>15223123.076923076</v>
      </c>
      <c r="G18" s="50"/>
      <c r="H18" s="43"/>
    </row>
    <row r="19" spans="1:8">
      <c r="A19" s="5" t="s">
        <v>30</v>
      </c>
      <c r="B19" s="51" t="s">
        <v>31</v>
      </c>
      <c r="C19" s="37">
        <v>21</v>
      </c>
      <c r="D19" s="126">
        <v>250982</v>
      </c>
      <c r="E19" s="127">
        <v>2394297</v>
      </c>
      <c r="F19" s="52"/>
      <c r="G19" s="53"/>
      <c r="H19" s="43">
        <f t="shared" si="0"/>
        <v>2645279</v>
      </c>
    </row>
    <row r="20" spans="1:8">
      <c r="A20" s="5" t="s">
        <v>32</v>
      </c>
      <c r="B20" s="11" t="s">
        <v>33</v>
      </c>
      <c r="C20" s="54">
        <v>22</v>
      </c>
      <c r="D20" s="128">
        <v>0</v>
      </c>
      <c r="E20" s="129">
        <v>0</v>
      </c>
      <c r="F20" s="52"/>
      <c r="G20" s="53"/>
      <c r="H20" s="43">
        <f t="shared" si="0"/>
        <v>0</v>
      </c>
    </row>
    <row r="21" spans="1:8">
      <c r="A21" s="5" t="s">
        <v>34</v>
      </c>
      <c r="B21" s="51" t="s">
        <v>35</v>
      </c>
      <c r="C21" s="37">
        <v>23</v>
      </c>
      <c r="D21" s="126">
        <v>51545</v>
      </c>
      <c r="E21" s="127">
        <v>119736</v>
      </c>
      <c r="F21" s="52"/>
      <c r="G21" s="53"/>
      <c r="H21" s="59">
        <f t="shared" si="0"/>
        <v>171281</v>
      </c>
    </row>
    <row r="22" spans="1:8">
      <c r="A22" s="5"/>
      <c r="B22" s="60" t="s">
        <v>36</v>
      </c>
      <c r="C22" s="54">
        <v>24</v>
      </c>
      <c r="D22" s="128">
        <v>650469</v>
      </c>
      <c r="E22" s="129">
        <v>0</v>
      </c>
      <c r="F22" s="52"/>
      <c r="G22" s="53"/>
      <c r="H22" s="43">
        <f t="shared" si="0"/>
        <v>650469</v>
      </c>
    </row>
    <row r="23" spans="1:8">
      <c r="A23" s="5"/>
      <c r="B23" s="61" t="s">
        <v>37</v>
      </c>
      <c r="C23" s="37">
        <v>25</v>
      </c>
      <c r="D23" s="126"/>
      <c r="E23" s="127"/>
      <c r="F23" s="52"/>
      <c r="G23" s="53"/>
      <c r="H23" s="59">
        <f t="shared" si="0"/>
        <v>0</v>
      </c>
    </row>
    <row r="24" spans="1:8">
      <c r="A24" s="5"/>
      <c r="B24" s="61" t="s">
        <v>38</v>
      </c>
      <c r="C24" s="54">
        <v>26</v>
      </c>
      <c r="D24" s="129">
        <v>-563513</v>
      </c>
      <c r="E24" s="129"/>
      <c r="F24" s="52"/>
      <c r="G24" s="53"/>
      <c r="H24" s="43">
        <f t="shared" si="0"/>
        <v>-563513</v>
      </c>
    </row>
    <row r="25" spans="1:8">
      <c r="A25" s="5"/>
      <c r="B25" s="61" t="s">
        <v>39</v>
      </c>
      <c r="C25" s="54">
        <v>27</v>
      </c>
      <c r="D25" s="64"/>
      <c r="E25" s="65"/>
      <c r="F25" s="64"/>
      <c r="G25" s="65"/>
      <c r="H25" s="43">
        <f t="shared" si="0"/>
        <v>0</v>
      </c>
    </row>
    <row r="26" spans="1:8">
      <c r="A26" s="5"/>
      <c r="B26" s="61" t="s">
        <v>40</v>
      </c>
      <c r="C26" s="54">
        <v>28</v>
      </c>
      <c r="D26" s="66"/>
      <c r="E26" s="65"/>
      <c r="F26" s="64"/>
      <c r="G26" s="39"/>
      <c r="H26" s="43">
        <f t="shared" si="0"/>
        <v>0</v>
      </c>
    </row>
    <row r="27" spans="1:8">
      <c r="A27" s="5"/>
      <c r="B27" s="5" t="s">
        <v>41</v>
      </c>
      <c r="C27" s="54">
        <v>29</v>
      </c>
      <c r="D27" s="64"/>
      <c r="E27" s="65"/>
      <c r="F27" s="64"/>
      <c r="G27" s="65"/>
      <c r="H27" s="43">
        <f t="shared" si="0"/>
        <v>0</v>
      </c>
    </row>
    <row r="28" spans="1:8">
      <c r="A28" s="5"/>
      <c r="B28" s="51" t="s">
        <v>42</v>
      </c>
      <c r="C28" s="37">
        <v>30</v>
      </c>
      <c r="D28" s="59">
        <f>SUM(D19:D23)-D24</f>
        <v>1516509</v>
      </c>
      <c r="E28" s="59">
        <f>SUM(E19:E23)-E24</f>
        <v>2514033</v>
      </c>
      <c r="F28" s="59">
        <f>SUM(F19:F23)-F24</f>
        <v>0</v>
      </c>
      <c r="G28" s="59">
        <f>SUM(G19:G23)-G24</f>
        <v>0</v>
      </c>
      <c r="H28" s="56">
        <f>SUM(H19:H23)-H24</f>
        <v>4030542</v>
      </c>
    </row>
    <row r="29" spans="1:8">
      <c r="A29" s="67" t="s">
        <v>43</v>
      </c>
      <c r="B29" s="68"/>
      <c r="C29" s="54">
        <v>40</v>
      </c>
      <c r="D29" s="55">
        <f>D14-D28</f>
        <v>10218339</v>
      </c>
      <c r="E29" s="69">
        <f>E14-E28</f>
        <v>99558973</v>
      </c>
      <c r="F29" s="56">
        <f>F14+F18-F28</f>
        <v>56399561.538461536</v>
      </c>
      <c r="G29" s="55">
        <f>G14-G28</f>
        <v>138630.4347826087</v>
      </c>
      <c r="H29" s="56">
        <f>H14-H28</f>
        <v>151092380.89632106</v>
      </c>
    </row>
    <row r="30" spans="1:8">
      <c r="A30" s="28" t="s">
        <v>44</v>
      </c>
      <c r="B30" s="51" t="s">
        <v>45</v>
      </c>
      <c r="C30" s="39">
        <v>51</v>
      </c>
      <c r="D30" s="130">
        <v>2025</v>
      </c>
      <c r="E30" s="131"/>
      <c r="F30" s="70"/>
      <c r="G30" s="71"/>
      <c r="H30" s="43">
        <f t="shared" ref="H30:H39" si="1">SUM(D30:G30)</f>
        <v>2025</v>
      </c>
    </row>
    <row r="31" spans="1:8">
      <c r="A31" s="72" t="s">
        <v>46</v>
      </c>
      <c r="B31" s="11" t="s">
        <v>47</v>
      </c>
      <c r="C31" s="39">
        <v>52</v>
      </c>
      <c r="D31" s="126" t="s">
        <v>158</v>
      </c>
      <c r="E31" s="127"/>
      <c r="F31" s="73"/>
      <c r="G31" s="74"/>
      <c r="H31" s="43">
        <f t="shared" si="1"/>
        <v>0</v>
      </c>
    </row>
    <row r="32" spans="1:8">
      <c r="A32" s="5"/>
      <c r="B32" s="51" t="s">
        <v>48</v>
      </c>
      <c r="C32" s="39">
        <v>53</v>
      </c>
      <c r="D32" s="128" t="s">
        <v>158</v>
      </c>
      <c r="E32" s="129"/>
      <c r="F32" s="70"/>
      <c r="G32" s="71"/>
      <c r="H32" s="43">
        <f t="shared" si="1"/>
        <v>0</v>
      </c>
    </row>
    <row r="33" spans="1:8">
      <c r="A33" s="5"/>
      <c r="B33" s="11" t="s">
        <v>49</v>
      </c>
      <c r="C33" s="39">
        <v>54</v>
      </c>
      <c r="D33" s="126" t="s">
        <v>158</v>
      </c>
      <c r="E33" s="127"/>
      <c r="F33" s="73"/>
      <c r="G33" s="74"/>
      <c r="H33" s="59">
        <f t="shared" si="1"/>
        <v>0</v>
      </c>
    </row>
    <row r="34" spans="1:8">
      <c r="A34" s="5"/>
      <c r="B34" s="51" t="s">
        <v>50</v>
      </c>
      <c r="C34" s="39">
        <v>55</v>
      </c>
      <c r="D34" s="128" t="s">
        <v>158</v>
      </c>
      <c r="E34" s="129"/>
      <c r="F34" s="70"/>
      <c r="G34" s="71"/>
      <c r="H34" s="43">
        <f t="shared" si="1"/>
        <v>0</v>
      </c>
    </row>
    <row r="35" spans="1:8">
      <c r="A35" s="5"/>
      <c r="B35" s="51" t="s">
        <v>51</v>
      </c>
      <c r="C35" s="39">
        <v>56</v>
      </c>
      <c r="D35" s="126" t="s">
        <v>158</v>
      </c>
      <c r="E35" s="127"/>
      <c r="F35" s="73"/>
      <c r="G35" s="74"/>
      <c r="H35" s="59">
        <f t="shared" si="1"/>
        <v>0</v>
      </c>
    </row>
    <row r="36" spans="1:8">
      <c r="A36" s="5"/>
      <c r="B36" s="11" t="s">
        <v>52</v>
      </c>
      <c r="C36" s="39">
        <v>57</v>
      </c>
      <c r="D36" s="128">
        <v>2948</v>
      </c>
      <c r="E36" s="129">
        <v>4096</v>
      </c>
      <c r="F36" s="70"/>
      <c r="G36" s="71"/>
      <c r="H36" s="43">
        <f t="shared" si="1"/>
        <v>7044</v>
      </c>
    </row>
    <row r="37" spans="1:8">
      <c r="A37" s="5"/>
      <c r="B37" s="51" t="s">
        <v>40</v>
      </c>
      <c r="C37" s="39">
        <v>58</v>
      </c>
      <c r="D37" s="62"/>
      <c r="E37" s="63"/>
      <c r="F37" s="75"/>
      <c r="G37" s="76"/>
      <c r="H37" s="59">
        <f t="shared" si="1"/>
        <v>0</v>
      </c>
    </row>
    <row r="38" spans="1:8">
      <c r="A38" s="5"/>
      <c r="B38" s="11" t="s">
        <v>41</v>
      </c>
      <c r="C38" s="39">
        <v>59</v>
      </c>
      <c r="D38" s="55"/>
      <c r="E38" s="56"/>
      <c r="F38" s="77"/>
      <c r="G38" s="78"/>
      <c r="H38" s="43">
        <f t="shared" si="1"/>
        <v>0</v>
      </c>
    </row>
    <row r="39" spans="1:8">
      <c r="A39" s="5"/>
      <c r="B39" s="51" t="s">
        <v>53</v>
      </c>
      <c r="C39" s="39">
        <v>60</v>
      </c>
      <c r="D39" s="62"/>
      <c r="E39" s="63"/>
      <c r="F39" s="75"/>
      <c r="G39" s="76"/>
      <c r="H39" s="59">
        <f t="shared" si="1"/>
        <v>0</v>
      </c>
    </row>
    <row r="40" spans="1:8">
      <c r="A40" s="5"/>
      <c r="B40" s="61" t="s">
        <v>54</v>
      </c>
      <c r="C40" s="39">
        <v>61</v>
      </c>
      <c r="D40" s="55"/>
      <c r="E40" s="56"/>
      <c r="F40" s="77"/>
      <c r="G40" s="78"/>
      <c r="H40" s="43"/>
    </row>
    <row r="41" spans="1:8">
      <c r="A41" s="5"/>
      <c r="B41" s="61" t="s">
        <v>55</v>
      </c>
      <c r="C41" s="39">
        <v>62</v>
      </c>
      <c r="D41" s="62"/>
      <c r="E41" s="63"/>
      <c r="F41" s="75"/>
      <c r="G41" s="76"/>
      <c r="H41" s="59"/>
    </row>
    <row r="42" spans="1:8">
      <c r="A42" s="5"/>
      <c r="B42" s="61" t="s">
        <v>56</v>
      </c>
      <c r="C42" s="39">
        <v>63</v>
      </c>
      <c r="D42" s="55"/>
      <c r="E42" s="56"/>
      <c r="F42" s="77"/>
      <c r="G42" s="78"/>
      <c r="H42" s="43"/>
    </row>
    <row r="43" spans="1:8">
      <c r="A43" s="5"/>
      <c r="B43" s="61" t="s">
        <v>57</v>
      </c>
      <c r="C43" s="39">
        <v>64</v>
      </c>
      <c r="D43" s="62"/>
      <c r="E43" s="63"/>
      <c r="F43" s="75"/>
      <c r="G43" s="76"/>
      <c r="H43" s="59"/>
    </row>
    <row r="44" spans="1:8">
      <c r="A44" s="5"/>
      <c r="B44" s="61" t="s">
        <v>58</v>
      </c>
      <c r="C44" s="39">
        <v>65</v>
      </c>
      <c r="D44" s="55"/>
      <c r="E44" s="56"/>
      <c r="F44" s="77"/>
      <c r="G44" s="78"/>
      <c r="H44" s="43"/>
    </row>
    <row r="45" spans="1:8">
      <c r="A45" s="5"/>
      <c r="B45" s="61" t="s">
        <v>59</v>
      </c>
      <c r="C45" s="39">
        <v>66</v>
      </c>
      <c r="D45" s="64"/>
      <c r="E45" s="65"/>
      <c r="F45" s="79"/>
      <c r="G45" s="80"/>
      <c r="H45" s="81"/>
    </row>
    <row r="46" spans="1:8">
      <c r="A46" s="5"/>
      <c r="B46" s="61" t="s">
        <v>60</v>
      </c>
      <c r="C46" s="39">
        <v>67</v>
      </c>
      <c r="D46" s="62"/>
      <c r="E46" s="63"/>
      <c r="F46" s="75"/>
      <c r="G46" s="76"/>
      <c r="H46" s="59"/>
    </row>
    <row r="47" spans="1:8">
      <c r="A47" s="61"/>
      <c r="B47" s="51" t="s">
        <v>124</v>
      </c>
      <c r="C47" s="54">
        <v>70</v>
      </c>
      <c r="D47" s="55">
        <f>SUM(D30:D41)</f>
        <v>4973</v>
      </c>
      <c r="E47" s="56">
        <f>SUM(E30:E41)</f>
        <v>4096</v>
      </c>
      <c r="F47" s="55">
        <f>SUM(F30:F41)</f>
        <v>0</v>
      </c>
      <c r="G47" s="56">
        <f>SUM(G30:G41)</f>
        <v>0</v>
      </c>
      <c r="H47" s="43">
        <f>SUM(H30:H41)</f>
        <v>9069</v>
      </c>
    </row>
    <row r="48" spans="1:8">
      <c r="A48" s="5" t="s">
        <v>61</v>
      </c>
      <c r="B48" s="51" t="s">
        <v>62</v>
      </c>
      <c r="C48" s="54">
        <v>81</v>
      </c>
      <c r="D48" s="55">
        <f>D29-D47</f>
        <v>10213366</v>
      </c>
      <c r="E48" s="56">
        <f>E29-E47</f>
        <v>99554877</v>
      </c>
      <c r="F48" s="55">
        <f>F29-F47</f>
        <v>56399561.538461536</v>
      </c>
      <c r="G48" s="56">
        <f>G29-G47</f>
        <v>138630.4347826087</v>
      </c>
      <c r="H48" s="43">
        <f>SUM(D48:G48)</f>
        <v>166306434.97324413</v>
      </c>
    </row>
    <row r="49" spans="1:8">
      <c r="A49" s="72" t="s">
        <v>28</v>
      </c>
      <c r="B49" s="60" t="s">
        <v>134</v>
      </c>
      <c r="C49" s="39">
        <v>82</v>
      </c>
      <c r="D49" s="64"/>
      <c r="E49" s="65"/>
      <c r="F49" s="82"/>
      <c r="G49" s="83"/>
      <c r="H49" s="43"/>
    </row>
    <row r="50" spans="1:8">
      <c r="A50" s="72" t="s">
        <v>63</v>
      </c>
      <c r="B50" s="60" t="s">
        <v>64</v>
      </c>
      <c r="C50" s="39">
        <v>83</v>
      </c>
      <c r="D50" s="62"/>
      <c r="E50" s="63"/>
      <c r="F50" s="62"/>
      <c r="G50" s="63"/>
      <c r="H50" s="43"/>
    </row>
    <row r="51" spans="1:8">
      <c r="A51" s="84" t="s">
        <v>65</v>
      </c>
      <c r="B51" s="60" t="s">
        <v>66</v>
      </c>
      <c r="C51" s="39">
        <v>84</v>
      </c>
      <c r="D51" s="55"/>
      <c r="E51" s="56"/>
      <c r="F51" s="55"/>
      <c r="G51" s="56"/>
      <c r="H51" s="43"/>
    </row>
    <row r="52" spans="1:8">
      <c r="A52" s="84" t="s">
        <v>67</v>
      </c>
      <c r="B52" s="60" t="s">
        <v>68</v>
      </c>
      <c r="C52" s="39">
        <v>85</v>
      </c>
      <c r="D52" s="62"/>
      <c r="E52" s="63"/>
      <c r="F52" s="62"/>
      <c r="G52" s="63"/>
      <c r="H52" s="43"/>
    </row>
    <row r="53" spans="1:8">
      <c r="A53" s="84" t="s">
        <v>69</v>
      </c>
      <c r="B53" s="60" t="s">
        <v>70</v>
      </c>
      <c r="C53" s="39">
        <v>86</v>
      </c>
      <c r="D53" s="55"/>
      <c r="E53" s="56"/>
      <c r="F53" s="55"/>
      <c r="G53" s="56"/>
      <c r="H53" s="43"/>
    </row>
    <row r="54" spans="1:8">
      <c r="A54" s="84" t="s">
        <v>71</v>
      </c>
      <c r="B54" s="60" t="s">
        <v>39</v>
      </c>
      <c r="C54" s="39">
        <v>87</v>
      </c>
      <c r="D54" s="62"/>
      <c r="E54" s="63"/>
      <c r="F54" s="62"/>
      <c r="G54" s="63"/>
      <c r="H54" s="43"/>
    </row>
    <row r="55" spans="1:8">
      <c r="A55" s="84" t="s">
        <v>72</v>
      </c>
      <c r="B55" s="61" t="s">
        <v>40</v>
      </c>
      <c r="C55" s="39">
        <v>88</v>
      </c>
      <c r="D55" s="55"/>
      <c r="E55" s="56"/>
      <c r="F55" s="55"/>
      <c r="G55" s="56"/>
      <c r="H55" s="43"/>
    </row>
    <row r="56" spans="1:8">
      <c r="A56" s="85" t="s">
        <v>73</v>
      </c>
      <c r="B56" s="11" t="s">
        <v>41</v>
      </c>
      <c r="C56" s="39">
        <v>89</v>
      </c>
      <c r="D56" s="64"/>
      <c r="E56" s="65"/>
      <c r="F56" s="64"/>
      <c r="G56" s="65"/>
      <c r="H56" s="43"/>
    </row>
    <row r="57" spans="1:8">
      <c r="A57" s="86"/>
      <c r="B57" s="51" t="s">
        <v>74</v>
      </c>
      <c r="C57" s="39">
        <v>90</v>
      </c>
      <c r="D57" s="64">
        <f>SUM(D48:D56)</f>
        <v>10213366</v>
      </c>
      <c r="E57" s="65">
        <f>SUM(E48:E56)</f>
        <v>99554877</v>
      </c>
      <c r="F57" s="64">
        <f>SUM(F48:F56)</f>
        <v>56399561.538461536</v>
      </c>
      <c r="G57" s="65">
        <f>SUM(G48:G56)</f>
        <v>138630.4347826087</v>
      </c>
      <c r="H57" s="81">
        <f>SUM(H48:H56)</f>
        <v>166306434.97324413</v>
      </c>
    </row>
    <row r="58" spans="1:8">
      <c r="A58" s="87"/>
      <c r="B58" s="88" t="s">
        <v>75</v>
      </c>
      <c r="C58" s="39"/>
      <c r="D58" s="64">
        <f>D57+'May21'!D58</f>
        <v>58182594.539999999</v>
      </c>
      <c r="E58" s="64">
        <f>E57+'May21'!E58</f>
        <v>548805460</v>
      </c>
      <c r="F58" s="64">
        <f>F57+'May21'!F58</f>
        <v>297896750</v>
      </c>
      <c r="G58" s="64">
        <f>G57+'May21'!G58</f>
        <v>10380660.869565217</v>
      </c>
      <c r="H58" s="64">
        <f>H57+'May21'!H58</f>
        <v>915265465.40956521</v>
      </c>
    </row>
    <row r="59" spans="1:8">
      <c r="A59" s="89" t="s">
        <v>76</v>
      </c>
      <c r="B59" s="32" t="s">
        <v>77</v>
      </c>
      <c r="C59" s="22"/>
      <c r="D59" s="90"/>
      <c r="E59" s="90"/>
      <c r="F59" s="90"/>
      <c r="G59" s="90"/>
      <c r="H59" s="59"/>
    </row>
    <row r="60" spans="1:8">
      <c r="A60" s="5"/>
      <c r="B60" s="91" t="s">
        <v>156</v>
      </c>
      <c r="C60" s="21"/>
      <c r="D60" s="62"/>
      <c r="E60" s="62"/>
      <c r="F60" s="62"/>
      <c r="G60" s="62"/>
      <c r="H60" s="59"/>
    </row>
    <row r="61" spans="1:8">
      <c r="A61" s="5"/>
      <c r="B61" s="32" t="s">
        <v>78</v>
      </c>
      <c r="C61" s="33"/>
      <c r="D61" s="33"/>
      <c r="E61" s="33"/>
      <c r="F61" s="33"/>
      <c r="G61" s="125" t="s">
        <v>79</v>
      </c>
      <c r="H61" s="93"/>
    </row>
    <row r="62" spans="1:8">
      <c r="A62" s="61"/>
      <c r="B62" s="38" t="s">
        <v>154</v>
      </c>
      <c r="C62" s="3"/>
      <c r="D62" s="3"/>
      <c r="E62" s="3"/>
      <c r="F62" s="3"/>
      <c r="G62" s="60"/>
      <c r="H62" s="94"/>
    </row>
    <row r="63" spans="1:8">
      <c r="A63" s="6"/>
      <c r="B63" s="95"/>
      <c r="C63" s="9"/>
      <c r="D63" s="9"/>
      <c r="E63" s="21" t="s">
        <v>80</v>
      </c>
      <c r="F63" s="9"/>
      <c r="G63" s="9"/>
      <c r="H63" s="29" t="s">
        <v>81</v>
      </c>
    </row>
    <row r="64" spans="1:8">
      <c r="A64" s="6"/>
      <c r="B64" s="6"/>
      <c r="C64" s="9"/>
      <c r="D64" s="9"/>
      <c r="E64" s="21">
        <v>1</v>
      </c>
      <c r="F64" s="9"/>
      <c r="G64" s="9"/>
      <c r="H64" s="6"/>
    </row>
    <row r="65" spans="1:8">
      <c r="A65" s="6"/>
      <c r="B65" s="9"/>
      <c r="C65" s="9"/>
      <c r="D65" s="9"/>
      <c r="E65" s="6"/>
      <c r="F65" s="9"/>
      <c r="G65" s="9"/>
      <c r="H65" s="9"/>
    </row>
    <row r="66" spans="1:8">
      <c r="A66" s="6"/>
      <c r="B66" s="96"/>
      <c r="C66" s="6"/>
      <c r="D66" s="9"/>
      <c r="E66" s="9"/>
      <c r="F66" s="9"/>
      <c r="G66" s="9"/>
      <c r="H66" s="9"/>
    </row>
    <row r="67" spans="1:8">
      <c r="A67" s="89"/>
      <c r="B67" s="97"/>
      <c r="C67" s="98"/>
      <c r="D67" s="33"/>
      <c r="E67" s="33"/>
      <c r="F67" s="98"/>
      <c r="G67" s="98"/>
      <c r="H67" s="99" t="str">
        <f t="shared" ref="H67:H72" si="2">H2</f>
        <v>STATE</v>
      </c>
    </row>
    <row r="68" spans="1:8">
      <c r="A68" s="5"/>
      <c r="B68" s="100"/>
      <c r="C68" s="8"/>
      <c r="D68" s="7"/>
      <c r="E68" s="8"/>
      <c r="F68" s="8"/>
      <c r="G68" s="8"/>
      <c r="H68" s="101" t="str">
        <f t="shared" si="2"/>
        <v>Kansas</v>
      </c>
    </row>
    <row r="69" spans="1:8">
      <c r="A69" s="5"/>
      <c r="B69" s="100"/>
      <c r="C69" s="8"/>
      <c r="D69" s="7" t="s">
        <v>82</v>
      </c>
      <c r="E69" s="6"/>
      <c r="F69" s="8"/>
      <c r="G69" s="8"/>
      <c r="H69" s="99" t="str">
        <f t="shared" si="2"/>
        <v>YEAR</v>
      </c>
    </row>
    <row r="70" spans="1:8">
      <c r="A70" s="5"/>
      <c r="B70" s="100"/>
      <c r="C70" s="9"/>
      <c r="D70" s="6"/>
      <c r="E70" s="9"/>
      <c r="F70" s="9"/>
      <c r="G70" s="9"/>
      <c r="H70" s="99">
        <f>H5</f>
        <v>2021</v>
      </c>
    </row>
    <row r="71" spans="1:8">
      <c r="A71" s="5"/>
      <c r="B71" s="100"/>
      <c r="C71" s="102"/>
      <c r="D71" s="102"/>
      <c r="E71" s="95"/>
      <c r="F71" s="102"/>
      <c r="G71" s="102"/>
      <c r="H71" s="99" t="str">
        <f t="shared" si="2"/>
        <v>MONTH OF SALE</v>
      </c>
    </row>
    <row r="72" spans="1:8">
      <c r="A72" s="61"/>
      <c r="B72" s="1"/>
      <c r="C72" s="103"/>
      <c r="D72" s="103"/>
      <c r="E72" s="103"/>
      <c r="F72" s="103"/>
      <c r="G72" s="103"/>
      <c r="H72" s="104" t="str">
        <f t="shared" si="2"/>
        <v>June</v>
      </c>
    </row>
    <row r="73" spans="1:8">
      <c r="A73" s="11" t="s">
        <v>83</v>
      </c>
      <c r="B73" s="6"/>
      <c r="C73" s="102"/>
      <c r="D73" s="105" t="s">
        <v>84</v>
      </c>
      <c r="E73" s="105"/>
      <c r="F73" s="105"/>
      <c r="G73" s="105"/>
      <c r="H73" s="106"/>
    </row>
    <row r="74" spans="1:8">
      <c r="A74" s="5"/>
      <c r="B74" s="6"/>
      <c r="C74" s="6"/>
      <c r="D74" s="9"/>
      <c r="E74" s="21" t="s">
        <v>85</v>
      </c>
      <c r="F74" s="95" t="s">
        <v>86</v>
      </c>
      <c r="G74" s="9"/>
      <c r="H74" s="92"/>
    </row>
    <row r="75" spans="1:8">
      <c r="A75" s="5"/>
      <c r="B75" s="6"/>
      <c r="C75" s="107" t="s">
        <v>87</v>
      </c>
      <c r="D75" s="95"/>
      <c r="E75" s="9" t="s">
        <v>88</v>
      </c>
      <c r="F75" s="108">
        <v>37803</v>
      </c>
      <c r="G75" s="9"/>
      <c r="H75" s="92"/>
    </row>
    <row r="76" spans="1:8">
      <c r="A76" s="5"/>
      <c r="B76" s="6"/>
      <c r="C76" s="107" t="s">
        <v>89</v>
      </c>
      <c r="D76" s="95"/>
      <c r="E76" s="9" t="s">
        <v>88</v>
      </c>
      <c r="F76" s="108">
        <v>37803</v>
      </c>
      <c r="G76" s="9"/>
      <c r="H76" s="92"/>
    </row>
    <row r="77" spans="1:8">
      <c r="A77" s="5"/>
      <c r="B77" s="6"/>
      <c r="C77" s="107" t="s">
        <v>90</v>
      </c>
      <c r="D77" s="95"/>
      <c r="E77" s="9" t="s">
        <v>91</v>
      </c>
      <c r="F77" s="108">
        <v>39083</v>
      </c>
      <c r="G77" s="9"/>
      <c r="H77" s="92"/>
    </row>
    <row r="78" spans="1:8">
      <c r="A78" s="5"/>
      <c r="B78" s="6"/>
      <c r="C78" s="107" t="s">
        <v>92</v>
      </c>
      <c r="D78" s="95"/>
      <c r="E78" s="9" t="s">
        <v>93</v>
      </c>
      <c r="F78" s="108">
        <v>37803</v>
      </c>
      <c r="G78" s="9"/>
      <c r="H78" s="92"/>
    </row>
    <row r="79" spans="1:8">
      <c r="A79" s="5"/>
      <c r="B79" s="6"/>
      <c r="C79" s="109" t="s">
        <v>94</v>
      </c>
      <c r="D79" s="95"/>
      <c r="E79" s="9" t="s">
        <v>95</v>
      </c>
      <c r="F79" s="108">
        <v>37803</v>
      </c>
      <c r="G79" s="9"/>
      <c r="H79" s="92"/>
    </row>
    <row r="80" spans="1:8">
      <c r="A80" s="5"/>
      <c r="B80" s="6"/>
      <c r="C80" s="107" t="s">
        <v>96</v>
      </c>
      <c r="D80" s="95"/>
      <c r="E80" s="9" t="s">
        <v>95</v>
      </c>
      <c r="F80" s="108">
        <v>37803</v>
      </c>
      <c r="G80" s="9"/>
      <c r="H80" s="92"/>
    </row>
    <row r="81" spans="1:8">
      <c r="A81" s="61"/>
      <c r="B81" s="2" t="s">
        <v>97</v>
      </c>
      <c r="C81" s="3"/>
      <c r="D81" s="3"/>
      <c r="E81" s="3"/>
      <c r="F81" s="3"/>
      <c r="G81" s="3"/>
      <c r="H81" s="94"/>
    </row>
    <row r="82" spans="1:8">
      <c r="A82" s="5" t="s">
        <v>98</v>
      </c>
      <c r="B82" s="12"/>
      <c r="C82" s="9"/>
      <c r="D82" s="9"/>
      <c r="E82" s="9"/>
      <c r="F82" s="21" t="s">
        <v>99</v>
      </c>
      <c r="G82" s="9"/>
      <c r="H82" s="92"/>
    </row>
    <row r="83" spans="1:8" s="137" customFormat="1" ht="26.25">
      <c r="A83" s="132"/>
      <c r="B83" s="133"/>
      <c r="C83" s="134"/>
      <c r="D83" s="134"/>
      <c r="E83" s="135" t="s">
        <v>125</v>
      </c>
      <c r="F83" s="135" t="s">
        <v>100</v>
      </c>
      <c r="G83" s="134"/>
      <c r="H83" s="136"/>
    </row>
    <row r="84" spans="1:8">
      <c r="A84" s="5"/>
      <c r="B84" s="12" t="s">
        <v>101</v>
      </c>
      <c r="C84" s="9"/>
      <c r="D84" s="9"/>
      <c r="E84" s="110">
        <f>D14+E14</f>
        <v>113807854</v>
      </c>
      <c r="F84" s="111">
        <f>(+F28+F29+G29)-(F85-F86)</f>
        <v>41315068.896321073</v>
      </c>
      <c r="G84" s="9"/>
      <c r="H84" s="112"/>
    </row>
    <row r="85" spans="1:8">
      <c r="A85" s="5"/>
      <c r="B85" s="12" t="s">
        <v>102</v>
      </c>
      <c r="C85" s="9"/>
      <c r="D85" s="9"/>
      <c r="E85" s="110"/>
      <c r="F85" s="139">
        <f>3958012/0.26</f>
        <v>15223123.076923076</v>
      </c>
      <c r="G85" s="9"/>
      <c r="H85" s="113"/>
    </row>
    <row r="86" spans="1:8">
      <c r="A86" s="5"/>
      <c r="B86" s="12" t="s">
        <v>103</v>
      </c>
      <c r="C86" s="9"/>
      <c r="D86" s="9"/>
      <c r="E86" s="110"/>
      <c r="F86" s="111"/>
      <c r="G86" s="9"/>
      <c r="H86" s="114"/>
    </row>
    <row r="87" spans="1:8">
      <c r="A87" s="5"/>
      <c r="B87" s="12" t="str">
        <f>"= Gross consumption in State (enter on page 1, item 1)"</f>
        <v>= Gross consumption in State (enter on page 1, item 1)</v>
      </c>
      <c r="C87" s="9"/>
      <c r="D87" s="9"/>
      <c r="E87" s="110">
        <f>(E84+E85)-E86</f>
        <v>113807854</v>
      </c>
      <c r="F87" s="111">
        <f>(F84+F85)-F86</f>
        <v>56538191.973244146</v>
      </c>
      <c r="G87" s="9"/>
      <c r="H87" s="113"/>
    </row>
    <row r="88" spans="1:8">
      <c r="A88" s="5"/>
      <c r="B88" s="12"/>
      <c r="C88" s="9"/>
      <c r="D88" s="9"/>
      <c r="E88" s="9"/>
      <c r="F88" s="9"/>
      <c r="G88" s="9"/>
      <c r="H88" s="92"/>
    </row>
    <row r="89" spans="1:8">
      <c r="A89" s="5"/>
      <c r="B89" s="12"/>
      <c r="C89" s="9"/>
      <c r="D89" s="9"/>
      <c r="E89" s="115" t="s">
        <v>104</v>
      </c>
      <c r="F89" s="9"/>
      <c r="G89" s="9"/>
      <c r="H89" s="92"/>
    </row>
    <row r="90" spans="1:8">
      <c r="A90" s="5"/>
      <c r="B90" s="12"/>
      <c r="C90" s="9"/>
      <c r="D90" s="9"/>
      <c r="E90" s="9"/>
      <c r="F90" s="116" t="s">
        <v>105</v>
      </c>
      <c r="G90" s="116" t="s">
        <v>106</v>
      </c>
      <c r="H90" s="117" t="s">
        <v>107</v>
      </c>
    </row>
    <row r="91" spans="1:8">
      <c r="A91" s="61"/>
      <c r="B91" s="2"/>
      <c r="C91" s="3"/>
      <c r="D91" s="3"/>
      <c r="E91" s="4" t="s">
        <v>108</v>
      </c>
      <c r="F91" s="118">
        <f>F14</f>
        <v>41176438.461538464</v>
      </c>
      <c r="G91" s="118">
        <f>G14</f>
        <v>138630.4347826087</v>
      </c>
      <c r="H91" s="119">
        <f>F91+G91</f>
        <v>41315068.896321073</v>
      </c>
    </row>
    <row r="92" spans="1:8">
      <c r="A92" s="5" t="s">
        <v>109</v>
      </c>
      <c r="B92" s="12"/>
      <c r="C92" s="9"/>
      <c r="D92" s="9"/>
      <c r="E92" s="9"/>
      <c r="F92" s="9"/>
      <c r="G92" s="9"/>
      <c r="H92" s="92"/>
    </row>
    <row r="93" spans="1:8">
      <c r="A93" s="5"/>
      <c r="B93" s="12"/>
      <c r="C93" s="9"/>
      <c r="D93" s="9"/>
      <c r="E93" s="9"/>
      <c r="F93" s="9"/>
      <c r="G93" s="9"/>
      <c r="H93" s="92"/>
    </row>
    <row r="94" spans="1:8">
      <c r="A94" s="5"/>
      <c r="B94" s="12" t="s">
        <v>110</v>
      </c>
      <c r="C94" s="9"/>
      <c r="D94" s="9"/>
      <c r="E94" s="120" t="s">
        <v>111</v>
      </c>
      <c r="F94" s="9"/>
      <c r="G94" s="9"/>
      <c r="H94" s="92"/>
    </row>
    <row r="95" spans="1:8">
      <c r="A95" s="5"/>
      <c r="B95" s="12"/>
      <c r="C95" s="9"/>
      <c r="D95" s="9"/>
      <c r="E95" s="9"/>
      <c r="F95" s="9"/>
      <c r="G95" s="9"/>
      <c r="H95" s="92"/>
    </row>
    <row r="96" spans="1:8">
      <c r="A96" s="5"/>
      <c r="B96" s="12"/>
      <c r="C96" s="9" t="s">
        <v>112</v>
      </c>
      <c r="D96" s="6"/>
      <c r="E96" s="21" t="s">
        <v>28</v>
      </c>
      <c r="F96" s="11" t="s">
        <v>113</v>
      </c>
      <c r="G96" s="9"/>
      <c r="H96" s="92"/>
    </row>
    <row r="97" spans="1:8">
      <c r="A97" s="5"/>
      <c r="B97" s="6"/>
      <c r="C97" s="9"/>
      <c r="D97" s="121" t="s">
        <v>114</v>
      </c>
      <c r="E97" s="3"/>
      <c r="F97" s="60"/>
      <c r="G97" s="9"/>
      <c r="H97" s="92"/>
    </row>
    <row r="98" spans="1:8">
      <c r="A98" s="5"/>
      <c r="B98" s="12"/>
      <c r="C98" s="9"/>
      <c r="D98" s="122" t="s">
        <v>115</v>
      </c>
      <c r="E98" s="3"/>
      <c r="F98" s="60"/>
      <c r="G98" s="9"/>
      <c r="H98" s="92"/>
    </row>
    <row r="99" spans="1:8">
      <c r="A99" s="5"/>
      <c r="B99" s="12"/>
      <c r="C99" s="9"/>
      <c r="D99" s="122" t="s">
        <v>116</v>
      </c>
      <c r="E99" s="110"/>
      <c r="F99" s="123">
        <v>1</v>
      </c>
      <c r="G99" s="9"/>
      <c r="H99" s="92"/>
    </row>
    <row r="100" spans="1:8">
      <c r="A100" s="61"/>
      <c r="B100" s="2"/>
      <c r="C100" s="3"/>
      <c r="D100" s="3"/>
      <c r="E100" s="3"/>
      <c r="F100" s="60"/>
      <c r="G100" s="3"/>
      <c r="H100" s="94"/>
    </row>
    <row r="101" spans="1:8">
      <c r="A101" s="5" t="s">
        <v>117</v>
      </c>
      <c r="B101" s="8"/>
      <c r="C101" s="9"/>
      <c r="D101" s="9"/>
      <c r="E101" s="9"/>
      <c r="F101" s="9"/>
      <c r="G101" s="9"/>
      <c r="H101" s="92"/>
    </row>
    <row r="102" spans="1:8">
      <c r="A102" s="5"/>
      <c r="B102" s="8"/>
      <c r="C102" s="9"/>
      <c r="D102" s="9"/>
      <c r="E102" s="9"/>
      <c r="F102" s="9"/>
      <c r="G102" s="9"/>
      <c r="H102" s="92"/>
    </row>
    <row r="103" spans="1:8">
      <c r="A103" s="24"/>
      <c r="B103" s="12"/>
      <c r="C103" s="15"/>
      <c r="D103" s="9"/>
      <c r="E103" s="9"/>
      <c r="F103" s="9"/>
      <c r="G103" s="9"/>
      <c r="H103" s="92"/>
    </row>
    <row r="104" spans="1:8">
      <c r="A104" s="5" t="s">
        <v>118</v>
      </c>
      <c r="B104" s="12"/>
      <c r="C104" s="9"/>
      <c r="D104" s="9"/>
      <c r="E104" s="9"/>
      <c r="F104" s="9"/>
      <c r="G104" s="9"/>
      <c r="H104" s="92"/>
    </row>
    <row r="105" spans="1:8">
      <c r="A105" s="5" t="s">
        <v>119</v>
      </c>
      <c r="B105" s="8"/>
      <c r="C105" s="9"/>
      <c r="D105" s="9"/>
      <c r="E105" s="9"/>
      <c r="F105" s="9"/>
      <c r="G105" s="9"/>
      <c r="H105" s="92"/>
    </row>
    <row r="106" spans="1:8">
      <c r="A106" s="5" t="s">
        <v>120</v>
      </c>
      <c r="B106" s="12"/>
      <c r="C106" s="9"/>
      <c r="D106" s="9"/>
      <c r="E106" s="9"/>
      <c r="F106" s="9"/>
      <c r="G106" s="9"/>
      <c r="H106" s="92"/>
    </row>
    <row r="107" spans="1:8">
      <c r="A107" s="124" t="s">
        <v>123</v>
      </c>
      <c r="B107" s="6"/>
      <c r="C107" s="9"/>
      <c r="D107" s="9"/>
      <c r="E107" s="9"/>
      <c r="F107" s="9"/>
      <c r="G107" s="9"/>
      <c r="H107" s="92"/>
    </row>
    <row r="108" spans="1:8">
      <c r="A108" s="5"/>
      <c r="B108" s="8"/>
      <c r="C108" s="9"/>
      <c r="D108" s="9"/>
      <c r="E108" s="9"/>
      <c r="F108" s="9"/>
      <c r="G108" s="9"/>
      <c r="H108" s="92"/>
    </row>
    <row r="109" spans="1:8">
      <c r="A109" s="5"/>
      <c r="B109" s="8"/>
      <c r="C109" s="9"/>
      <c r="D109" s="9"/>
      <c r="E109" s="9"/>
      <c r="F109" s="9"/>
      <c r="G109" s="9"/>
      <c r="H109" s="92"/>
    </row>
    <row r="110" spans="1:8">
      <c r="A110" s="5"/>
      <c r="B110" s="12"/>
      <c r="C110" s="9"/>
      <c r="D110" s="9"/>
      <c r="E110" s="9"/>
      <c r="F110" s="9"/>
      <c r="G110" s="9"/>
      <c r="H110" s="92"/>
    </row>
    <row r="111" spans="1:8">
      <c r="A111" s="5"/>
      <c r="B111" s="8"/>
      <c r="C111" s="9"/>
      <c r="D111" s="9"/>
      <c r="E111" s="9"/>
      <c r="F111" s="9"/>
      <c r="G111" s="9"/>
      <c r="H111" s="92"/>
    </row>
    <row r="112" spans="1:8">
      <c r="A112" s="5"/>
      <c r="B112" s="8"/>
      <c r="C112" s="9"/>
      <c r="D112" s="9"/>
      <c r="E112" s="9"/>
      <c r="F112" s="9"/>
      <c r="G112" s="9"/>
      <c r="H112" s="92"/>
    </row>
    <row r="113" spans="1:8">
      <c r="A113" s="5"/>
      <c r="B113" s="12"/>
      <c r="C113" s="9"/>
      <c r="D113" s="9"/>
      <c r="E113" s="9"/>
      <c r="F113" s="9"/>
      <c r="G113" s="9"/>
      <c r="H113" s="92"/>
    </row>
    <row r="114" spans="1:8">
      <c r="A114" s="5"/>
      <c r="B114" s="12"/>
      <c r="C114" s="9"/>
      <c r="D114" s="9"/>
      <c r="E114" s="9"/>
      <c r="F114" s="9"/>
      <c r="G114" s="9"/>
      <c r="H114" s="92"/>
    </row>
    <row r="115" spans="1:8">
      <c r="A115" s="5"/>
      <c r="B115" s="12"/>
      <c r="C115" s="9"/>
      <c r="D115" s="9"/>
      <c r="E115" s="9"/>
      <c r="F115" s="9"/>
      <c r="G115" s="9"/>
      <c r="H115" s="92"/>
    </row>
    <row r="116" spans="1:8">
      <c r="A116" s="5"/>
      <c r="B116" s="12"/>
      <c r="C116" s="9"/>
      <c r="D116" s="9"/>
      <c r="E116" s="9"/>
      <c r="F116" s="9"/>
      <c r="G116" s="9"/>
      <c r="H116" s="92"/>
    </row>
    <row r="117" spans="1:8">
      <c r="A117" s="5"/>
      <c r="B117" s="12"/>
      <c r="C117" s="9"/>
      <c r="D117" s="9"/>
      <c r="E117" s="9"/>
      <c r="F117" s="9"/>
      <c r="G117" s="9"/>
      <c r="H117" s="92"/>
    </row>
    <row r="118" spans="1:8">
      <c r="A118" s="5"/>
      <c r="B118" s="100"/>
      <c r="C118" s="9"/>
      <c r="D118" s="9"/>
      <c r="E118" s="9"/>
      <c r="F118" s="9"/>
      <c r="G118" s="9"/>
      <c r="H118" s="92"/>
    </row>
    <row r="119" spans="1:8">
      <c r="A119" s="5"/>
      <c r="B119" s="100"/>
      <c r="C119" s="9"/>
      <c r="D119" s="9"/>
      <c r="E119" s="9"/>
      <c r="F119" s="9"/>
      <c r="G119" s="9"/>
      <c r="H119" s="92"/>
    </row>
    <row r="120" spans="1:8">
      <c r="A120" s="5"/>
      <c r="B120" s="100"/>
      <c r="C120" s="9"/>
      <c r="D120" s="9"/>
      <c r="E120" s="9"/>
      <c r="F120" s="9"/>
      <c r="G120" s="9"/>
      <c r="H120" s="92"/>
    </row>
    <row r="121" spans="1:8">
      <c r="A121" s="5"/>
      <c r="B121" s="100"/>
      <c r="C121" s="9"/>
      <c r="D121" s="9"/>
      <c r="E121" s="9"/>
      <c r="F121" s="9"/>
      <c r="G121" s="9"/>
      <c r="H121" s="92"/>
    </row>
    <row r="122" spans="1:8">
      <c r="A122" s="5"/>
      <c r="B122" s="100"/>
      <c r="C122" s="9"/>
      <c r="D122" s="9"/>
      <c r="E122" s="9"/>
      <c r="F122" s="9"/>
      <c r="G122" s="9"/>
      <c r="H122" s="92"/>
    </row>
    <row r="123" spans="1:8">
      <c r="A123" s="61"/>
      <c r="B123" s="1"/>
      <c r="C123" s="3"/>
      <c r="D123" s="3"/>
      <c r="E123" s="3"/>
      <c r="F123" s="3"/>
      <c r="G123" s="3"/>
      <c r="H123" s="94"/>
    </row>
    <row r="124" spans="1:8">
      <c r="A124" s="95" t="s">
        <v>121</v>
      </c>
      <c r="B124" s="6"/>
      <c r="C124" s="9"/>
      <c r="D124" s="9"/>
      <c r="E124" s="21">
        <v>2</v>
      </c>
      <c r="F124" s="9"/>
      <c r="G124" s="9"/>
      <c r="H124" s="29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24"/>
  <sheetViews>
    <sheetView workbookViewId="0">
      <selection activeCell="F85" sqref="F85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9"/>
      <c r="F2" s="9"/>
      <c r="G2" s="6"/>
      <c r="H2" s="10" t="s">
        <v>2</v>
      </c>
    </row>
    <row r="3" spans="1:8">
      <c r="A3" s="11" t="s">
        <v>3</v>
      </c>
      <c r="B3" s="12"/>
      <c r="C3" s="7"/>
      <c r="D3" s="8"/>
      <c r="E3" s="8"/>
      <c r="F3" s="6"/>
      <c r="G3" s="13"/>
      <c r="H3" s="14" t="s">
        <v>4</v>
      </c>
    </row>
    <row r="4" spans="1:8">
      <c r="A4" s="5" t="s">
        <v>5</v>
      </c>
      <c r="B4" s="6"/>
      <c r="C4" s="15"/>
      <c r="D4" s="6"/>
      <c r="E4" s="6"/>
      <c r="F4" s="9"/>
      <c r="G4" s="16"/>
      <c r="H4" s="17" t="s">
        <v>6</v>
      </c>
    </row>
    <row r="5" spans="1:8">
      <c r="A5" s="5"/>
      <c r="B5" s="6"/>
      <c r="C5" s="15"/>
      <c r="D5" s="9"/>
      <c r="E5" s="18" t="s">
        <v>7</v>
      </c>
      <c r="F5" s="9"/>
      <c r="G5" s="16"/>
      <c r="H5" s="19">
        <v>2021</v>
      </c>
    </row>
    <row r="6" spans="1:8">
      <c r="A6" s="20"/>
      <c r="B6" s="6"/>
      <c r="C6" s="13"/>
      <c r="D6" s="21"/>
      <c r="E6" s="21"/>
      <c r="F6" s="22"/>
      <c r="G6" s="6"/>
      <c r="H6" s="23" t="s">
        <v>8</v>
      </c>
    </row>
    <row r="7" spans="1:8">
      <c r="A7" s="24" t="s">
        <v>9</v>
      </c>
      <c r="B7" s="6"/>
      <c r="C7" s="13"/>
      <c r="D7" s="21"/>
      <c r="E7" s="21"/>
      <c r="F7" s="22"/>
      <c r="G7" s="6"/>
      <c r="H7" s="25" t="s">
        <v>136</v>
      </c>
    </row>
    <row r="8" spans="1:8">
      <c r="A8" s="26" t="s">
        <v>10</v>
      </c>
      <c r="B8" s="6"/>
      <c r="C8" s="13"/>
      <c r="D8" s="21"/>
      <c r="E8" s="16"/>
      <c r="F8" s="22"/>
      <c r="G8" s="6"/>
      <c r="H8" s="10" t="s">
        <v>127</v>
      </c>
    </row>
    <row r="9" spans="1:8">
      <c r="A9" s="27"/>
      <c r="B9" s="6"/>
      <c r="C9" s="13"/>
      <c r="D9" s="21"/>
      <c r="E9" s="16"/>
      <c r="F9" s="22"/>
      <c r="G9" s="6"/>
      <c r="H9" s="10" t="s">
        <v>11</v>
      </c>
    </row>
    <row r="10" spans="1:8">
      <c r="A10" s="28"/>
      <c r="B10" s="6"/>
      <c r="C10" s="16"/>
      <c r="D10" s="29"/>
      <c r="E10" s="16"/>
      <c r="F10" s="29"/>
      <c r="G10" s="30"/>
      <c r="H10" s="31" t="s">
        <v>12</v>
      </c>
    </row>
    <row r="11" spans="1:8">
      <c r="A11" s="32"/>
      <c r="B11" s="33"/>
      <c r="C11" s="34" t="s">
        <v>13</v>
      </c>
      <c r="D11" s="35"/>
      <c r="E11" s="35"/>
      <c r="F11" s="210" t="s">
        <v>14</v>
      </c>
      <c r="G11" s="211"/>
      <c r="H11" s="36"/>
    </row>
    <row r="12" spans="1:8">
      <c r="A12" s="5"/>
      <c r="B12" s="22" t="s">
        <v>15</v>
      </c>
      <c r="C12" s="37" t="s">
        <v>16</v>
      </c>
      <c r="D12" s="37" t="s">
        <v>17</v>
      </c>
      <c r="E12" s="37" t="s">
        <v>18</v>
      </c>
      <c r="F12" s="37" t="s">
        <v>19</v>
      </c>
      <c r="G12" s="37" t="s">
        <v>20</v>
      </c>
      <c r="H12" s="37" t="s">
        <v>21</v>
      </c>
    </row>
    <row r="13" spans="1:8">
      <c r="A13" s="38"/>
      <c r="B13" s="2"/>
      <c r="C13" s="39" t="s">
        <v>22</v>
      </c>
      <c r="D13" s="40">
        <v>-1</v>
      </c>
      <c r="E13" s="40">
        <v>-2</v>
      </c>
      <c r="F13" s="40">
        <v>-3</v>
      </c>
      <c r="G13" s="40">
        <v>-4</v>
      </c>
      <c r="H13" s="40">
        <v>-5</v>
      </c>
    </row>
    <row r="14" spans="1:8">
      <c r="A14" s="28" t="s">
        <v>23</v>
      </c>
      <c r="B14" s="6" t="s">
        <v>24</v>
      </c>
      <c r="C14" s="212">
        <v>1</v>
      </c>
      <c r="D14" s="41">
        <f>D15+D21+D22</f>
        <v>13839875</v>
      </c>
      <c r="E14" s="138">
        <f>E15+E21+E22</f>
        <v>105994550</v>
      </c>
      <c r="F14" s="41">
        <f>(F16-F17)/0.26</f>
        <v>45765030.769230768</v>
      </c>
      <c r="G14" s="42">
        <f>(G16-G17)/0.23</f>
        <v>622221.73913043481</v>
      </c>
      <c r="H14" s="43">
        <f t="shared" ref="H14:H27" si="0">SUM(D14:G14)</f>
        <v>166221677.50836122</v>
      </c>
    </row>
    <row r="15" spans="1:8" outlineLevel="1">
      <c r="A15" s="28"/>
      <c r="B15" s="44" t="s">
        <v>25</v>
      </c>
      <c r="C15" s="213"/>
      <c r="D15" s="46">
        <v>13088557</v>
      </c>
      <c r="E15" s="47">
        <v>105872082</v>
      </c>
      <c r="F15" s="41"/>
      <c r="G15" s="42"/>
      <c r="H15" s="43"/>
    </row>
    <row r="16" spans="1:8" outlineLevel="1">
      <c r="A16" s="28"/>
      <c r="B16" s="44" t="s">
        <v>132</v>
      </c>
      <c r="C16" s="213"/>
      <c r="D16" s="46"/>
      <c r="E16" s="47"/>
      <c r="F16" s="46">
        <v>12101701</v>
      </c>
      <c r="G16" s="47">
        <v>143111</v>
      </c>
      <c r="H16" s="43"/>
    </row>
    <row r="17" spans="1:8" outlineLevel="1">
      <c r="A17" s="28"/>
      <c r="B17" s="44" t="s">
        <v>133</v>
      </c>
      <c r="C17" s="213"/>
      <c r="D17" s="46"/>
      <c r="E17" s="47"/>
      <c r="F17" s="46">
        <v>202793</v>
      </c>
      <c r="G17" s="47"/>
      <c r="H17" s="43"/>
    </row>
    <row r="18" spans="1:8">
      <c r="A18" s="48" t="s">
        <v>28</v>
      </c>
      <c r="B18" s="6" t="s">
        <v>29</v>
      </c>
      <c r="C18" s="45">
        <v>2</v>
      </c>
      <c r="D18" s="49"/>
      <c r="E18" s="50"/>
      <c r="F18" s="49">
        <f>F85</f>
        <v>0</v>
      </c>
      <c r="G18" s="50"/>
      <c r="H18" s="43"/>
    </row>
    <row r="19" spans="1:8">
      <c r="A19" s="5" t="s">
        <v>30</v>
      </c>
      <c r="B19" s="51" t="s">
        <v>31</v>
      </c>
      <c r="C19" s="37">
        <v>21</v>
      </c>
      <c r="D19" s="126">
        <v>307238</v>
      </c>
      <c r="E19" s="127">
        <v>2437639</v>
      </c>
      <c r="F19" s="52"/>
      <c r="G19" s="53"/>
      <c r="H19" s="43">
        <f t="shared" si="0"/>
        <v>2744877</v>
      </c>
    </row>
    <row r="20" spans="1:8">
      <c r="A20" s="5" t="s">
        <v>32</v>
      </c>
      <c r="B20" s="11" t="s">
        <v>33</v>
      </c>
      <c r="C20" s="54">
        <v>22</v>
      </c>
      <c r="D20" s="128">
        <v>0</v>
      </c>
      <c r="E20" s="129">
        <v>0</v>
      </c>
      <c r="F20" s="52"/>
      <c r="G20" s="53"/>
      <c r="H20" s="43">
        <f t="shared" si="0"/>
        <v>0</v>
      </c>
    </row>
    <row r="21" spans="1:8">
      <c r="A21" s="5" t="s">
        <v>34</v>
      </c>
      <c r="B21" s="51" t="s">
        <v>35</v>
      </c>
      <c r="C21" s="37">
        <v>23</v>
      </c>
      <c r="D21" s="126">
        <v>51963</v>
      </c>
      <c r="E21" s="127">
        <v>122468</v>
      </c>
      <c r="F21" s="52"/>
      <c r="G21" s="53"/>
      <c r="H21" s="59">
        <f t="shared" si="0"/>
        <v>174431</v>
      </c>
    </row>
    <row r="22" spans="1:8">
      <c r="A22" s="5"/>
      <c r="B22" s="60" t="s">
        <v>36</v>
      </c>
      <c r="C22" s="54">
        <v>24</v>
      </c>
      <c r="D22" s="128">
        <v>699355</v>
      </c>
      <c r="E22" s="129">
        <v>0</v>
      </c>
      <c r="F22" s="52"/>
      <c r="G22" s="53"/>
      <c r="H22" s="43">
        <f t="shared" si="0"/>
        <v>699355</v>
      </c>
    </row>
    <row r="23" spans="1:8">
      <c r="A23" s="5"/>
      <c r="B23" s="61" t="s">
        <v>37</v>
      </c>
      <c r="C23" s="37">
        <v>25</v>
      </c>
      <c r="D23" s="126"/>
      <c r="E23" s="127"/>
      <c r="F23" s="52"/>
      <c r="G23" s="53"/>
      <c r="H23" s="59">
        <f t="shared" si="0"/>
        <v>0</v>
      </c>
    </row>
    <row r="24" spans="1:8">
      <c r="A24" s="5"/>
      <c r="B24" s="61" t="s">
        <v>38</v>
      </c>
      <c r="C24" s="54">
        <v>26</v>
      </c>
      <c r="D24" s="129">
        <v>-207260.125</v>
      </c>
      <c r="E24" s="129"/>
      <c r="F24" s="52"/>
      <c r="G24" s="53"/>
      <c r="H24" s="43">
        <f t="shared" si="0"/>
        <v>-207260.125</v>
      </c>
    </row>
    <row r="25" spans="1:8">
      <c r="A25" s="5"/>
      <c r="B25" s="61" t="s">
        <v>39</v>
      </c>
      <c r="C25" s="54">
        <v>27</v>
      </c>
      <c r="D25" s="64"/>
      <c r="E25" s="65"/>
      <c r="F25" s="64"/>
      <c r="G25" s="65"/>
      <c r="H25" s="43">
        <f t="shared" si="0"/>
        <v>0</v>
      </c>
    </row>
    <row r="26" spans="1:8">
      <c r="A26" s="5"/>
      <c r="B26" s="61" t="s">
        <v>40</v>
      </c>
      <c r="C26" s="54">
        <v>28</v>
      </c>
      <c r="D26" s="66"/>
      <c r="E26" s="65"/>
      <c r="F26" s="64"/>
      <c r="G26" s="39"/>
      <c r="H26" s="43">
        <f t="shared" si="0"/>
        <v>0</v>
      </c>
    </row>
    <row r="27" spans="1:8">
      <c r="A27" s="5"/>
      <c r="B27" s="5" t="s">
        <v>41</v>
      </c>
      <c r="C27" s="54">
        <v>29</v>
      </c>
      <c r="D27" s="64"/>
      <c r="E27" s="65"/>
      <c r="F27" s="64"/>
      <c r="G27" s="65"/>
      <c r="H27" s="43">
        <f t="shared" si="0"/>
        <v>0</v>
      </c>
    </row>
    <row r="28" spans="1:8">
      <c r="A28" s="5"/>
      <c r="B28" s="51" t="s">
        <v>42</v>
      </c>
      <c r="C28" s="37">
        <v>30</v>
      </c>
      <c r="D28" s="59">
        <f>SUM(D19:D23)-D24</f>
        <v>1265816.125</v>
      </c>
      <c r="E28" s="59">
        <f>SUM(E19:E23)-E24</f>
        <v>2560107</v>
      </c>
      <c r="F28" s="59">
        <f>SUM(F19:F23)-F24</f>
        <v>0</v>
      </c>
      <c r="G28" s="59">
        <f>SUM(G19:G23)-G24</f>
        <v>0</v>
      </c>
      <c r="H28" s="56">
        <f>SUM(H19:H23)-H24</f>
        <v>3825923.125</v>
      </c>
    </row>
    <row r="29" spans="1:8">
      <c r="A29" s="67" t="s">
        <v>43</v>
      </c>
      <c r="B29" s="68"/>
      <c r="C29" s="54">
        <v>40</v>
      </c>
      <c r="D29" s="55">
        <f>D14-D28</f>
        <v>12574058.875</v>
      </c>
      <c r="E29" s="69">
        <f>E14-E28</f>
        <v>103434443</v>
      </c>
      <c r="F29" s="56">
        <f>F14+F18-F28</f>
        <v>45765030.769230768</v>
      </c>
      <c r="G29" s="55">
        <f>G14-G28</f>
        <v>622221.73913043481</v>
      </c>
      <c r="H29" s="56">
        <f>H14-H28</f>
        <v>162395754.38336122</v>
      </c>
    </row>
    <row r="30" spans="1:8">
      <c r="A30" s="28" t="s">
        <v>44</v>
      </c>
      <c r="B30" s="51" t="s">
        <v>45</v>
      </c>
      <c r="C30" s="39">
        <v>51</v>
      </c>
      <c r="D30" s="130">
        <v>7908</v>
      </c>
      <c r="E30" s="131">
        <v>6675</v>
      </c>
      <c r="F30" s="70"/>
      <c r="G30" s="71"/>
      <c r="H30" s="43">
        <f t="shared" ref="H30:H39" si="1">SUM(D30:G30)</f>
        <v>14583</v>
      </c>
    </row>
    <row r="31" spans="1:8">
      <c r="A31" s="72" t="s">
        <v>46</v>
      </c>
      <c r="B31" s="11" t="s">
        <v>47</v>
      </c>
      <c r="C31" s="39">
        <v>52</v>
      </c>
      <c r="D31" s="126"/>
      <c r="E31" s="127"/>
      <c r="F31" s="73"/>
      <c r="G31" s="74"/>
      <c r="H31" s="43">
        <f t="shared" si="1"/>
        <v>0</v>
      </c>
    </row>
    <row r="32" spans="1:8">
      <c r="A32" s="5"/>
      <c r="B32" s="51" t="s">
        <v>48</v>
      </c>
      <c r="C32" s="39">
        <v>53</v>
      </c>
      <c r="D32" s="128"/>
      <c r="E32" s="129"/>
      <c r="F32" s="70"/>
      <c r="G32" s="71"/>
      <c r="H32" s="43">
        <f t="shared" si="1"/>
        <v>0</v>
      </c>
    </row>
    <row r="33" spans="1:8">
      <c r="A33" s="5"/>
      <c r="B33" s="11" t="s">
        <v>49</v>
      </c>
      <c r="C33" s="39">
        <v>54</v>
      </c>
      <c r="D33" s="126"/>
      <c r="E33" s="127"/>
      <c r="F33" s="73"/>
      <c r="G33" s="74"/>
      <c r="H33" s="59">
        <f t="shared" si="1"/>
        <v>0</v>
      </c>
    </row>
    <row r="34" spans="1:8">
      <c r="A34" s="5"/>
      <c r="B34" s="51" t="s">
        <v>50</v>
      </c>
      <c r="C34" s="39">
        <v>55</v>
      </c>
      <c r="D34" s="128"/>
      <c r="E34" s="129"/>
      <c r="F34" s="70"/>
      <c r="G34" s="71"/>
      <c r="H34" s="43">
        <f t="shared" si="1"/>
        <v>0</v>
      </c>
    </row>
    <row r="35" spans="1:8">
      <c r="A35" s="5"/>
      <c r="B35" s="51" t="s">
        <v>51</v>
      </c>
      <c r="C35" s="39">
        <v>56</v>
      </c>
      <c r="D35" s="126">
        <v>7609</v>
      </c>
      <c r="E35" s="127"/>
      <c r="F35" s="73"/>
      <c r="G35" s="74"/>
      <c r="H35" s="59">
        <f t="shared" si="1"/>
        <v>7609</v>
      </c>
    </row>
    <row r="36" spans="1:8">
      <c r="A36" s="5"/>
      <c r="B36" s="11" t="s">
        <v>52</v>
      </c>
      <c r="C36" s="39">
        <v>57</v>
      </c>
      <c r="D36" s="128">
        <v>12529</v>
      </c>
      <c r="E36" s="129">
        <v>10811</v>
      </c>
      <c r="F36" s="70"/>
      <c r="G36" s="71"/>
      <c r="H36" s="43">
        <f t="shared" si="1"/>
        <v>23340</v>
      </c>
    </row>
    <row r="37" spans="1:8">
      <c r="A37" s="5"/>
      <c r="B37" s="51" t="s">
        <v>40</v>
      </c>
      <c r="C37" s="39">
        <v>58</v>
      </c>
      <c r="D37" s="62"/>
      <c r="E37" s="63"/>
      <c r="F37" s="75"/>
      <c r="G37" s="76"/>
      <c r="H37" s="59">
        <f t="shared" si="1"/>
        <v>0</v>
      </c>
    </row>
    <row r="38" spans="1:8">
      <c r="A38" s="5"/>
      <c r="B38" s="11" t="s">
        <v>41</v>
      </c>
      <c r="C38" s="39">
        <v>59</v>
      </c>
      <c r="D38" s="55"/>
      <c r="E38" s="56"/>
      <c r="F38" s="77"/>
      <c r="G38" s="78"/>
      <c r="H38" s="43">
        <f t="shared" si="1"/>
        <v>0</v>
      </c>
    </row>
    <row r="39" spans="1:8">
      <c r="A39" s="5"/>
      <c r="B39" s="51" t="s">
        <v>53</v>
      </c>
      <c r="C39" s="39">
        <v>60</v>
      </c>
      <c r="D39" s="62"/>
      <c r="E39" s="63"/>
      <c r="F39" s="75"/>
      <c r="G39" s="76"/>
      <c r="H39" s="59">
        <f t="shared" si="1"/>
        <v>0</v>
      </c>
    </row>
    <row r="40" spans="1:8">
      <c r="A40" s="5"/>
      <c r="B40" s="61" t="s">
        <v>54</v>
      </c>
      <c r="C40" s="39">
        <v>61</v>
      </c>
      <c r="D40" s="55"/>
      <c r="E40" s="56"/>
      <c r="F40" s="77"/>
      <c r="G40" s="78"/>
      <c r="H40" s="43"/>
    </row>
    <row r="41" spans="1:8">
      <c r="A41" s="5"/>
      <c r="B41" s="61" t="s">
        <v>55</v>
      </c>
      <c r="C41" s="39">
        <v>62</v>
      </c>
      <c r="D41" s="62"/>
      <c r="E41" s="63"/>
      <c r="F41" s="75"/>
      <c r="G41" s="76"/>
      <c r="H41" s="59"/>
    </row>
    <row r="42" spans="1:8">
      <c r="A42" s="5"/>
      <c r="B42" s="61" t="s">
        <v>56</v>
      </c>
      <c r="C42" s="39">
        <v>63</v>
      </c>
      <c r="D42" s="55"/>
      <c r="E42" s="56"/>
      <c r="F42" s="77"/>
      <c r="G42" s="78"/>
      <c r="H42" s="43"/>
    </row>
    <row r="43" spans="1:8">
      <c r="A43" s="5"/>
      <c r="B43" s="61" t="s">
        <v>57</v>
      </c>
      <c r="C43" s="39">
        <v>64</v>
      </c>
      <c r="D43" s="62"/>
      <c r="E43" s="63"/>
      <c r="F43" s="75"/>
      <c r="G43" s="76"/>
      <c r="H43" s="59"/>
    </row>
    <row r="44" spans="1:8">
      <c r="A44" s="5"/>
      <c r="B44" s="61" t="s">
        <v>58</v>
      </c>
      <c r="C44" s="39">
        <v>65</v>
      </c>
      <c r="D44" s="55"/>
      <c r="E44" s="56"/>
      <c r="F44" s="77"/>
      <c r="G44" s="78"/>
      <c r="H44" s="43"/>
    </row>
    <row r="45" spans="1:8">
      <c r="A45" s="5"/>
      <c r="B45" s="61" t="s">
        <v>59</v>
      </c>
      <c r="C45" s="39">
        <v>66</v>
      </c>
      <c r="D45" s="64"/>
      <c r="E45" s="65"/>
      <c r="F45" s="79"/>
      <c r="G45" s="80"/>
      <c r="H45" s="81"/>
    </row>
    <row r="46" spans="1:8">
      <c r="A46" s="5"/>
      <c r="B46" s="61" t="s">
        <v>60</v>
      </c>
      <c r="C46" s="39">
        <v>67</v>
      </c>
      <c r="D46" s="62"/>
      <c r="E46" s="63"/>
      <c r="F46" s="75"/>
      <c r="G46" s="76"/>
      <c r="H46" s="59"/>
    </row>
    <row r="47" spans="1:8">
      <c r="A47" s="61"/>
      <c r="B47" s="51" t="s">
        <v>124</v>
      </c>
      <c r="C47" s="54">
        <v>70</v>
      </c>
      <c r="D47" s="55">
        <f>SUM(D30:D41)</f>
        <v>28046</v>
      </c>
      <c r="E47" s="56">
        <f>SUM(E30:E41)</f>
        <v>17486</v>
      </c>
      <c r="F47" s="55">
        <f>SUM(F30:F41)</f>
        <v>0</v>
      </c>
      <c r="G47" s="56">
        <f>SUM(G30:G41)</f>
        <v>0</v>
      </c>
      <c r="H47" s="43">
        <f>SUM(H30:H41)</f>
        <v>45532</v>
      </c>
    </row>
    <row r="48" spans="1:8">
      <c r="A48" s="5" t="s">
        <v>61</v>
      </c>
      <c r="B48" s="51" t="s">
        <v>62</v>
      </c>
      <c r="C48" s="54">
        <v>81</v>
      </c>
      <c r="D48" s="55">
        <f>D29-D47</f>
        <v>12546012.875</v>
      </c>
      <c r="E48" s="56">
        <f>E29-E47</f>
        <v>103416957</v>
      </c>
      <c r="F48" s="55">
        <f>F29-F47</f>
        <v>45765030.769230768</v>
      </c>
      <c r="G48" s="56">
        <f>G29-G47</f>
        <v>622221.73913043481</v>
      </c>
      <c r="H48" s="43">
        <f>SUM(D48:G48)</f>
        <v>162350222.38336122</v>
      </c>
    </row>
    <row r="49" spans="1:8">
      <c r="A49" s="72" t="s">
        <v>28</v>
      </c>
      <c r="B49" s="60" t="s">
        <v>134</v>
      </c>
      <c r="C49" s="39">
        <v>82</v>
      </c>
      <c r="D49" s="64"/>
      <c r="E49" s="65"/>
      <c r="F49" s="82"/>
      <c r="G49" s="83"/>
      <c r="H49" s="43"/>
    </row>
    <row r="50" spans="1:8">
      <c r="A50" s="72" t="s">
        <v>63</v>
      </c>
      <c r="B50" s="60" t="s">
        <v>64</v>
      </c>
      <c r="C50" s="39">
        <v>83</v>
      </c>
      <c r="D50" s="62"/>
      <c r="E50" s="63"/>
      <c r="F50" s="62"/>
      <c r="G50" s="63"/>
      <c r="H50" s="43"/>
    </row>
    <row r="51" spans="1:8">
      <c r="A51" s="84" t="s">
        <v>65</v>
      </c>
      <c r="B51" s="60" t="s">
        <v>66</v>
      </c>
      <c r="C51" s="39">
        <v>84</v>
      </c>
      <c r="D51" s="55"/>
      <c r="E51" s="56"/>
      <c r="F51" s="55"/>
      <c r="G51" s="56"/>
      <c r="H51" s="43"/>
    </row>
    <row r="52" spans="1:8">
      <c r="A52" s="84" t="s">
        <v>67</v>
      </c>
      <c r="B52" s="60" t="s">
        <v>68</v>
      </c>
      <c r="C52" s="39">
        <v>85</v>
      </c>
      <c r="D52" s="62"/>
      <c r="E52" s="63"/>
      <c r="F52" s="62"/>
      <c r="G52" s="63"/>
      <c r="H52" s="43"/>
    </row>
    <row r="53" spans="1:8">
      <c r="A53" s="84" t="s">
        <v>69</v>
      </c>
      <c r="B53" s="60" t="s">
        <v>70</v>
      </c>
      <c r="C53" s="39">
        <v>86</v>
      </c>
      <c r="D53" s="55"/>
      <c r="E53" s="56"/>
      <c r="F53" s="55"/>
      <c r="G53" s="56"/>
      <c r="H53" s="43"/>
    </row>
    <row r="54" spans="1:8">
      <c r="A54" s="84" t="s">
        <v>71</v>
      </c>
      <c r="B54" s="60" t="s">
        <v>39</v>
      </c>
      <c r="C54" s="39">
        <v>87</v>
      </c>
      <c r="D54" s="62"/>
      <c r="E54" s="63"/>
      <c r="F54" s="62"/>
      <c r="G54" s="63"/>
      <c r="H54" s="43"/>
    </row>
    <row r="55" spans="1:8">
      <c r="A55" s="84" t="s">
        <v>72</v>
      </c>
      <c r="B55" s="61" t="s">
        <v>40</v>
      </c>
      <c r="C55" s="39">
        <v>88</v>
      </c>
      <c r="D55" s="55"/>
      <c r="E55" s="56"/>
      <c r="F55" s="55"/>
      <c r="G55" s="56"/>
      <c r="H55" s="43"/>
    </row>
    <row r="56" spans="1:8">
      <c r="A56" s="85" t="s">
        <v>73</v>
      </c>
      <c r="B56" s="11" t="s">
        <v>41</v>
      </c>
      <c r="C56" s="39">
        <v>89</v>
      </c>
      <c r="D56" s="64"/>
      <c r="E56" s="65"/>
      <c r="F56" s="64"/>
      <c r="G56" s="65"/>
      <c r="H56" s="43"/>
    </row>
    <row r="57" spans="1:8">
      <c r="A57" s="86"/>
      <c r="B57" s="51" t="s">
        <v>74</v>
      </c>
      <c r="C57" s="39">
        <v>90</v>
      </c>
      <c r="D57" s="64">
        <f>SUM(D48:D56)</f>
        <v>12546012.875</v>
      </c>
      <c r="E57" s="65">
        <f>SUM(E48:E56)</f>
        <v>103416957</v>
      </c>
      <c r="F57" s="64">
        <f>SUM(F48:F56)</f>
        <v>45765030.769230768</v>
      </c>
      <c r="G57" s="65">
        <f>SUM(G48:G56)</f>
        <v>622221.73913043481</v>
      </c>
      <c r="H57" s="81">
        <f>SUM(H48:H56)</f>
        <v>162350222.38336122</v>
      </c>
    </row>
    <row r="58" spans="1:8">
      <c r="A58" s="87"/>
      <c r="B58" s="88" t="s">
        <v>75</v>
      </c>
      <c r="C58" s="39"/>
      <c r="D58" s="64">
        <f>D57+June21!D58</f>
        <v>70728607.414999992</v>
      </c>
      <c r="E58" s="64">
        <f>E57+June21!E58</f>
        <v>652222417</v>
      </c>
      <c r="F58" s="64">
        <f>F57+June21!F58</f>
        <v>343661780.76923078</v>
      </c>
      <c r="G58" s="64">
        <f>G57+June21!G58</f>
        <v>11002882.608695652</v>
      </c>
      <c r="H58" s="64">
        <f>H57+June21!H58</f>
        <v>1077615687.7929263</v>
      </c>
    </row>
    <row r="59" spans="1:8">
      <c r="A59" s="89" t="s">
        <v>76</v>
      </c>
      <c r="B59" s="32" t="s">
        <v>77</v>
      </c>
      <c r="C59" s="22"/>
      <c r="D59" s="90"/>
      <c r="E59" s="90"/>
      <c r="F59" s="90"/>
      <c r="G59" s="90"/>
      <c r="H59" s="59"/>
    </row>
    <row r="60" spans="1:8">
      <c r="A60" s="5"/>
      <c r="B60" s="91" t="s">
        <v>156</v>
      </c>
      <c r="C60" s="21"/>
      <c r="D60" s="62"/>
      <c r="E60" s="62"/>
      <c r="F60" s="62"/>
      <c r="G60" s="62"/>
      <c r="H60" s="59"/>
    </row>
    <row r="61" spans="1:8">
      <c r="A61" s="5"/>
      <c r="B61" s="32" t="s">
        <v>78</v>
      </c>
      <c r="C61" s="33"/>
      <c r="D61" s="33"/>
      <c r="E61" s="33"/>
      <c r="F61" s="33"/>
      <c r="G61" s="125" t="s">
        <v>79</v>
      </c>
      <c r="H61" s="93"/>
    </row>
    <row r="62" spans="1:8">
      <c r="A62" s="61"/>
      <c r="B62" s="38" t="s">
        <v>154</v>
      </c>
      <c r="C62" s="3"/>
      <c r="D62" s="3"/>
      <c r="E62" s="3"/>
      <c r="F62" s="3"/>
      <c r="G62" s="60"/>
      <c r="H62" s="94"/>
    </row>
    <row r="63" spans="1:8">
      <c r="A63" s="6"/>
      <c r="B63" s="95"/>
      <c r="C63" s="9"/>
      <c r="D63" s="9"/>
      <c r="E63" s="21" t="s">
        <v>80</v>
      </c>
      <c r="F63" s="9"/>
      <c r="G63" s="9"/>
      <c r="H63" s="29" t="s">
        <v>81</v>
      </c>
    </row>
    <row r="64" spans="1:8">
      <c r="A64" s="6"/>
      <c r="B64" s="6"/>
      <c r="C64" s="9"/>
      <c r="D64" s="9"/>
      <c r="E64" s="21">
        <v>1</v>
      </c>
      <c r="F64" s="9"/>
      <c r="G64" s="9"/>
      <c r="H64" s="6"/>
    </row>
    <row r="65" spans="1:8">
      <c r="A65" s="6"/>
      <c r="B65" s="9"/>
      <c r="C65" s="9"/>
      <c r="D65" s="9"/>
      <c r="E65" s="6"/>
      <c r="F65" s="9"/>
      <c r="G65" s="9"/>
      <c r="H65" s="9"/>
    </row>
    <row r="66" spans="1:8">
      <c r="A66" s="6"/>
      <c r="B66" s="96"/>
      <c r="C66" s="6"/>
      <c r="D66" s="9"/>
      <c r="E66" s="9"/>
      <c r="F66" s="9"/>
      <c r="G66" s="9"/>
      <c r="H66" s="9"/>
    </row>
    <row r="67" spans="1:8">
      <c r="A67" s="89"/>
      <c r="B67" s="97"/>
      <c r="C67" s="98"/>
      <c r="D67" s="33"/>
      <c r="E67" s="33"/>
      <c r="F67" s="98"/>
      <c r="G67" s="98"/>
      <c r="H67" s="99" t="str">
        <f t="shared" ref="H67:H72" si="2">H2</f>
        <v>STATE</v>
      </c>
    </row>
    <row r="68" spans="1:8">
      <c r="A68" s="5"/>
      <c r="B68" s="100"/>
      <c r="C68" s="8"/>
      <c r="D68" s="7"/>
      <c r="E68" s="8"/>
      <c r="F68" s="8"/>
      <c r="G68" s="8"/>
      <c r="H68" s="101" t="str">
        <f t="shared" si="2"/>
        <v>Kansas</v>
      </c>
    </row>
    <row r="69" spans="1:8">
      <c r="A69" s="5"/>
      <c r="B69" s="100"/>
      <c r="C69" s="8"/>
      <c r="D69" s="7" t="s">
        <v>82</v>
      </c>
      <c r="E69" s="6"/>
      <c r="F69" s="8"/>
      <c r="G69" s="8"/>
      <c r="H69" s="99" t="str">
        <f t="shared" si="2"/>
        <v>YEAR</v>
      </c>
    </row>
    <row r="70" spans="1:8">
      <c r="A70" s="5"/>
      <c r="B70" s="100"/>
      <c r="C70" s="9"/>
      <c r="D70" s="6"/>
      <c r="E70" s="9"/>
      <c r="F70" s="9"/>
      <c r="G70" s="9"/>
      <c r="H70" s="99">
        <f t="shared" si="2"/>
        <v>2021</v>
      </c>
    </row>
    <row r="71" spans="1:8">
      <c r="A71" s="5"/>
      <c r="B71" s="100"/>
      <c r="C71" s="102"/>
      <c r="D71" s="102"/>
      <c r="E71" s="95"/>
      <c r="F71" s="102"/>
      <c r="G71" s="102"/>
      <c r="H71" s="99" t="str">
        <f t="shared" si="2"/>
        <v>MONTH OF SALE</v>
      </c>
    </row>
    <row r="72" spans="1:8">
      <c r="A72" s="61"/>
      <c r="B72" s="1"/>
      <c r="C72" s="103"/>
      <c r="D72" s="103"/>
      <c r="E72" s="103"/>
      <c r="F72" s="103"/>
      <c r="G72" s="103"/>
      <c r="H72" s="104" t="str">
        <f t="shared" si="2"/>
        <v>July</v>
      </c>
    </row>
    <row r="73" spans="1:8">
      <c r="A73" s="11" t="s">
        <v>83</v>
      </c>
      <c r="B73" s="6"/>
      <c r="C73" s="102"/>
      <c r="D73" s="105" t="s">
        <v>84</v>
      </c>
      <c r="E73" s="105"/>
      <c r="F73" s="105"/>
      <c r="G73" s="105"/>
      <c r="H73" s="106"/>
    </row>
    <row r="74" spans="1:8">
      <c r="A74" s="5"/>
      <c r="B74" s="6"/>
      <c r="C74" s="6"/>
      <c r="D74" s="9"/>
      <c r="E74" s="21" t="s">
        <v>85</v>
      </c>
      <c r="F74" s="95" t="s">
        <v>86</v>
      </c>
      <c r="G74" s="9"/>
      <c r="H74" s="92"/>
    </row>
    <row r="75" spans="1:8">
      <c r="A75" s="5"/>
      <c r="B75" s="6"/>
      <c r="C75" s="107" t="s">
        <v>87</v>
      </c>
      <c r="D75" s="95"/>
      <c r="E75" s="9" t="s">
        <v>88</v>
      </c>
      <c r="F75" s="108">
        <v>37803</v>
      </c>
      <c r="G75" s="9"/>
      <c r="H75" s="92"/>
    </row>
    <row r="76" spans="1:8">
      <c r="A76" s="5"/>
      <c r="B76" s="6"/>
      <c r="C76" s="107" t="s">
        <v>89</v>
      </c>
      <c r="D76" s="95"/>
      <c r="E76" s="9" t="s">
        <v>88</v>
      </c>
      <c r="F76" s="108">
        <v>37803</v>
      </c>
      <c r="G76" s="9"/>
      <c r="H76" s="92"/>
    </row>
    <row r="77" spans="1:8">
      <c r="A77" s="5"/>
      <c r="B77" s="6"/>
      <c r="C77" s="107" t="s">
        <v>90</v>
      </c>
      <c r="D77" s="95"/>
      <c r="E77" s="9" t="s">
        <v>91</v>
      </c>
      <c r="F77" s="108">
        <v>39083</v>
      </c>
      <c r="G77" s="9"/>
      <c r="H77" s="92"/>
    </row>
    <row r="78" spans="1:8">
      <c r="A78" s="5"/>
      <c r="B78" s="6"/>
      <c r="C78" s="107" t="s">
        <v>92</v>
      </c>
      <c r="D78" s="95"/>
      <c r="E78" s="9" t="s">
        <v>93</v>
      </c>
      <c r="F78" s="108">
        <v>37803</v>
      </c>
      <c r="G78" s="9"/>
      <c r="H78" s="92"/>
    </row>
    <row r="79" spans="1:8">
      <c r="A79" s="5"/>
      <c r="B79" s="6"/>
      <c r="C79" s="109" t="s">
        <v>94</v>
      </c>
      <c r="D79" s="95"/>
      <c r="E79" s="9" t="s">
        <v>95</v>
      </c>
      <c r="F79" s="108">
        <v>37803</v>
      </c>
      <c r="G79" s="9"/>
      <c r="H79" s="92"/>
    </row>
    <row r="80" spans="1:8">
      <c r="A80" s="5"/>
      <c r="B80" s="6"/>
      <c r="C80" s="107" t="s">
        <v>96</v>
      </c>
      <c r="D80" s="95"/>
      <c r="E80" s="9" t="s">
        <v>95</v>
      </c>
      <c r="F80" s="108">
        <v>37803</v>
      </c>
      <c r="G80" s="9"/>
      <c r="H80" s="92"/>
    </row>
    <row r="81" spans="1:8">
      <c r="A81" s="61"/>
      <c r="B81" s="2" t="s">
        <v>97</v>
      </c>
      <c r="C81" s="3"/>
      <c r="D81" s="3"/>
      <c r="E81" s="3"/>
      <c r="F81" s="3"/>
      <c r="G81" s="3"/>
      <c r="H81" s="94"/>
    </row>
    <row r="82" spans="1:8">
      <c r="A82" s="5" t="s">
        <v>98</v>
      </c>
      <c r="B82" s="12"/>
      <c r="C82" s="9"/>
      <c r="D82" s="9"/>
      <c r="E82" s="9"/>
      <c r="F82" s="21" t="s">
        <v>99</v>
      </c>
      <c r="G82" s="9"/>
      <c r="H82" s="92"/>
    </row>
    <row r="83" spans="1:8" s="137" customFormat="1" ht="26.25">
      <c r="A83" s="132"/>
      <c r="B83" s="133"/>
      <c r="C83" s="134"/>
      <c r="D83" s="134"/>
      <c r="E83" s="135" t="s">
        <v>125</v>
      </c>
      <c r="F83" s="135" t="s">
        <v>100</v>
      </c>
      <c r="G83" s="134"/>
      <c r="H83" s="136"/>
    </row>
    <row r="84" spans="1:8">
      <c r="A84" s="5"/>
      <c r="B84" s="12" t="s">
        <v>101</v>
      </c>
      <c r="C84" s="9"/>
      <c r="D84" s="9"/>
      <c r="E84" s="110">
        <f>D14+E14</f>
        <v>119834425</v>
      </c>
      <c r="F84" s="111">
        <f>(+F28+F29+G29)-(F85-F86)</f>
        <v>46387252.508361205</v>
      </c>
      <c r="G84" s="9"/>
      <c r="H84" s="112"/>
    </row>
    <row r="85" spans="1:8">
      <c r="A85" s="5"/>
      <c r="B85" s="12" t="s">
        <v>102</v>
      </c>
      <c r="C85" s="9"/>
      <c r="D85" s="9"/>
      <c r="E85" s="110"/>
      <c r="F85" s="139">
        <f>0/0.26</f>
        <v>0</v>
      </c>
      <c r="G85" s="9"/>
      <c r="H85" s="113"/>
    </row>
    <row r="86" spans="1:8">
      <c r="A86" s="5"/>
      <c r="B86" s="12" t="s">
        <v>103</v>
      </c>
      <c r="C86" s="9"/>
      <c r="D86" s="9"/>
      <c r="E86" s="110"/>
      <c r="F86" s="111"/>
      <c r="G86" s="9"/>
      <c r="H86" s="114"/>
    </row>
    <row r="87" spans="1:8">
      <c r="A87" s="5"/>
      <c r="B87" s="12" t="str">
        <f>"= Gross consumption in State (enter on page 1, item 1)"</f>
        <v>= Gross consumption in State (enter on page 1, item 1)</v>
      </c>
      <c r="C87" s="9"/>
      <c r="D87" s="9"/>
      <c r="E87" s="110">
        <f>(E84+E85)-E86</f>
        <v>119834425</v>
      </c>
      <c r="F87" s="111">
        <f>(F84+F85)-F86</f>
        <v>46387252.508361205</v>
      </c>
      <c r="G87" s="9"/>
      <c r="H87" s="113"/>
    </row>
    <row r="88" spans="1:8">
      <c r="A88" s="5"/>
      <c r="B88" s="12"/>
      <c r="C88" s="9"/>
      <c r="D88" s="9"/>
      <c r="E88" s="9"/>
      <c r="F88" s="9"/>
      <c r="G88" s="9"/>
      <c r="H88" s="92"/>
    </row>
    <row r="89" spans="1:8">
      <c r="A89" s="5"/>
      <c r="B89" s="12"/>
      <c r="C89" s="9"/>
      <c r="D89" s="9"/>
      <c r="E89" s="115" t="s">
        <v>104</v>
      </c>
      <c r="F89" s="9"/>
      <c r="G89" s="9"/>
      <c r="H89" s="92"/>
    </row>
    <row r="90" spans="1:8">
      <c r="A90" s="5"/>
      <c r="B90" s="12"/>
      <c r="C90" s="9"/>
      <c r="D90" s="9"/>
      <c r="E90" s="9"/>
      <c r="F90" s="116" t="s">
        <v>105</v>
      </c>
      <c r="G90" s="116" t="s">
        <v>106</v>
      </c>
      <c r="H90" s="117" t="s">
        <v>107</v>
      </c>
    </row>
    <row r="91" spans="1:8">
      <c r="A91" s="61"/>
      <c r="B91" s="2"/>
      <c r="C91" s="3"/>
      <c r="D91" s="3"/>
      <c r="E91" s="4" t="s">
        <v>108</v>
      </c>
      <c r="F91" s="118">
        <f>F14</f>
        <v>45765030.769230768</v>
      </c>
      <c r="G91" s="118">
        <f>G14</f>
        <v>622221.73913043481</v>
      </c>
      <c r="H91" s="119">
        <f>F91+G91</f>
        <v>46387252.508361205</v>
      </c>
    </row>
    <row r="92" spans="1:8">
      <c r="A92" s="5" t="s">
        <v>109</v>
      </c>
      <c r="B92" s="12"/>
      <c r="C92" s="9"/>
      <c r="D92" s="9"/>
      <c r="E92" s="9"/>
      <c r="F92" s="9"/>
      <c r="G92" s="9"/>
      <c r="H92" s="92"/>
    </row>
    <row r="93" spans="1:8">
      <c r="A93" s="5"/>
      <c r="B93" s="12"/>
      <c r="C93" s="9"/>
      <c r="D93" s="9"/>
      <c r="E93" s="9"/>
      <c r="F93" s="9"/>
      <c r="G93" s="9"/>
      <c r="H93" s="92"/>
    </row>
    <row r="94" spans="1:8">
      <c r="A94" s="5"/>
      <c r="B94" s="12" t="s">
        <v>110</v>
      </c>
      <c r="C94" s="9"/>
      <c r="D94" s="9"/>
      <c r="E94" s="120" t="s">
        <v>111</v>
      </c>
      <c r="F94" s="9"/>
      <c r="G94" s="9"/>
      <c r="H94" s="92"/>
    </row>
    <row r="95" spans="1:8">
      <c r="A95" s="5"/>
      <c r="B95" s="12"/>
      <c r="C95" s="9"/>
      <c r="D95" s="9"/>
      <c r="E95" s="9"/>
      <c r="F95" s="9"/>
      <c r="G95" s="9"/>
      <c r="H95" s="92"/>
    </row>
    <row r="96" spans="1:8">
      <c r="A96" s="5"/>
      <c r="B96" s="12"/>
      <c r="C96" s="9" t="s">
        <v>112</v>
      </c>
      <c r="D96" s="6"/>
      <c r="E96" s="21" t="s">
        <v>28</v>
      </c>
      <c r="F96" s="11" t="s">
        <v>113</v>
      </c>
      <c r="G96" s="9"/>
      <c r="H96" s="92"/>
    </row>
    <row r="97" spans="1:8">
      <c r="A97" s="5"/>
      <c r="B97" s="6"/>
      <c r="C97" s="9"/>
      <c r="D97" s="121" t="s">
        <v>114</v>
      </c>
      <c r="E97" s="3"/>
      <c r="F97" s="60"/>
      <c r="G97" s="9"/>
      <c r="H97" s="92"/>
    </row>
    <row r="98" spans="1:8">
      <c r="A98" s="5"/>
      <c r="B98" s="12"/>
      <c r="C98" s="9"/>
      <c r="D98" s="122" t="s">
        <v>115</v>
      </c>
      <c r="E98" s="3"/>
      <c r="F98" s="60"/>
      <c r="G98" s="9"/>
      <c r="H98" s="92"/>
    </row>
    <row r="99" spans="1:8">
      <c r="A99" s="5"/>
      <c r="B99" s="12"/>
      <c r="C99" s="9"/>
      <c r="D99" s="122" t="s">
        <v>116</v>
      </c>
      <c r="E99" s="110"/>
      <c r="F99" s="123">
        <v>1</v>
      </c>
      <c r="G99" s="9"/>
      <c r="H99" s="92"/>
    </row>
    <row r="100" spans="1:8">
      <c r="A100" s="61"/>
      <c r="B100" s="2"/>
      <c r="C100" s="3"/>
      <c r="D100" s="3"/>
      <c r="E100" s="3"/>
      <c r="F100" s="60"/>
      <c r="G100" s="3"/>
      <c r="H100" s="94"/>
    </row>
    <row r="101" spans="1:8">
      <c r="A101" s="5" t="s">
        <v>117</v>
      </c>
      <c r="B101" s="8"/>
      <c r="C101" s="9"/>
      <c r="D101" s="9"/>
      <c r="E101" s="9"/>
      <c r="F101" s="9"/>
      <c r="G101" s="9"/>
      <c r="H101" s="92"/>
    </row>
    <row r="102" spans="1:8">
      <c r="A102" s="5"/>
      <c r="B102" s="8"/>
      <c r="C102" s="9"/>
      <c r="D102" s="9"/>
      <c r="E102" s="9"/>
      <c r="F102" s="9"/>
      <c r="G102" s="9"/>
      <c r="H102" s="92"/>
    </row>
    <row r="103" spans="1:8">
      <c r="A103" s="24"/>
      <c r="B103" s="12"/>
      <c r="C103" s="15"/>
      <c r="D103" s="9"/>
      <c r="E103" s="9"/>
      <c r="F103" s="9"/>
      <c r="G103" s="9"/>
      <c r="H103" s="92"/>
    </row>
    <row r="104" spans="1:8">
      <c r="A104" s="5" t="s">
        <v>118</v>
      </c>
      <c r="B104" s="12"/>
      <c r="C104" s="9"/>
      <c r="D104" s="9"/>
      <c r="E104" s="9"/>
      <c r="F104" s="9"/>
      <c r="G104" s="9"/>
      <c r="H104" s="92"/>
    </row>
    <row r="105" spans="1:8">
      <c r="A105" s="5" t="s">
        <v>119</v>
      </c>
      <c r="B105" s="8"/>
      <c r="C105" s="9"/>
      <c r="D105" s="9"/>
      <c r="E105" s="9"/>
      <c r="F105" s="9"/>
      <c r="G105" s="9"/>
      <c r="H105" s="92"/>
    </row>
    <row r="106" spans="1:8">
      <c r="A106" s="5" t="s">
        <v>120</v>
      </c>
      <c r="B106" s="12"/>
      <c r="C106" s="9"/>
      <c r="D106" s="9"/>
      <c r="E106" s="9"/>
      <c r="F106" s="9"/>
      <c r="G106" s="9"/>
      <c r="H106" s="92"/>
    </row>
    <row r="107" spans="1:8">
      <c r="A107" s="124" t="s">
        <v>123</v>
      </c>
      <c r="B107" s="6"/>
      <c r="C107" s="9"/>
      <c r="D107" s="9"/>
      <c r="E107" s="9"/>
      <c r="F107" s="9"/>
      <c r="G107" s="9"/>
      <c r="H107" s="92"/>
    </row>
    <row r="108" spans="1:8">
      <c r="A108" s="5"/>
      <c r="B108" s="8"/>
      <c r="C108" s="9"/>
      <c r="D108" s="9"/>
      <c r="E108" s="9"/>
      <c r="F108" s="9"/>
      <c r="G108" s="9"/>
      <c r="H108" s="92"/>
    </row>
    <row r="109" spans="1:8">
      <c r="A109" s="5"/>
      <c r="B109" s="8"/>
      <c r="C109" s="9"/>
      <c r="D109" s="9"/>
      <c r="E109" s="9"/>
      <c r="F109" s="9"/>
      <c r="G109" s="9"/>
      <c r="H109" s="92"/>
    </row>
    <row r="110" spans="1:8">
      <c r="A110" s="5"/>
      <c r="B110" s="12"/>
      <c r="C110" s="9"/>
      <c r="D110" s="9"/>
      <c r="E110" s="9"/>
      <c r="F110" s="9"/>
      <c r="G110" s="9"/>
      <c r="H110" s="92"/>
    </row>
    <row r="111" spans="1:8">
      <c r="A111" s="5"/>
      <c r="B111" s="8"/>
      <c r="C111" s="9"/>
      <c r="D111" s="9"/>
      <c r="E111" s="9"/>
      <c r="F111" s="9"/>
      <c r="G111" s="9"/>
      <c r="H111" s="92"/>
    </row>
    <row r="112" spans="1:8">
      <c r="A112" s="5"/>
      <c r="B112" s="8"/>
      <c r="C112" s="9"/>
      <c r="D112" s="9"/>
      <c r="E112" s="9"/>
      <c r="F112" s="9"/>
      <c r="G112" s="9"/>
      <c r="H112" s="92"/>
    </row>
    <row r="113" spans="1:8">
      <c r="A113" s="5"/>
      <c r="B113" s="12"/>
      <c r="C113" s="9"/>
      <c r="D113" s="9"/>
      <c r="E113" s="9"/>
      <c r="F113" s="9"/>
      <c r="G113" s="9"/>
      <c r="H113" s="92"/>
    </row>
    <row r="114" spans="1:8">
      <c r="A114" s="5"/>
      <c r="B114" s="12"/>
      <c r="C114" s="9"/>
      <c r="D114" s="9"/>
      <c r="E114" s="9"/>
      <c r="F114" s="9"/>
      <c r="G114" s="9"/>
      <c r="H114" s="92"/>
    </row>
    <row r="115" spans="1:8">
      <c r="A115" s="5"/>
      <c r="B115" s="12"/>
      <c r="C115" s="9"/>
      <c r="D115" s="9"/>
      <c r="E115" s="9"/>
      <c r="F115" s="9"/>
      <c r="G115" s="9"/>
      <c r="H115" s="92"/>
    </row>
    <row r="116" spans="1:8">
      <c r="A116" s="5"/>
      <c r="B116" s="12"/>
      <c r="C116" s="9"/>
      <c r="D116" s="9"/>
      <c r="E116" s="9"/>
      <c r="F116" s="9"/>
      <c r="G116" s="9"/>
      <c r="H116" s="92"/>
    </row>
    <row r="117" spans="1:8">
      <c r="A117" s="5"/>
      <c r="B117" s="12"/>
      <c r="C117" s="9"/>
      <c r="D117" s="9"/>
      <c r="E117" s="9"/>
      <c r="F117" s="9"/>
      <c r="G117" s="9"/>
      <c r="H117" s="92"/>
    </row>
    <row r="118" spans="1:8">
      <c r="A118" s="5"/>
      <c r="B118" s="100"/>
      <c r="C118" s="9"/>
      <c r="D118" s="9"/>
      <c r="E118" s="9"/>
      <c r="F118" s="9"/>
      <c r="G118" s="9"/>
      <c r="H118" s="92"/>
    </row>
    <row r="119" spans="1:8">
      <c r="A119" s="5"/>
      <c r="B119" s="100"/>
      <c r="C119" s="9"/>
      <c r="D119" s="9"/>
      <c r="E119" s="9"/>
      <c r="F119" s="9"/>
      <c r="G119" s="9"/>
      <c r="H119" s="92"/>
    </row>
    <row r="120" spans="1:8">
      <c r="A120" s="5"/>
      <c r="B120" s="100"/>
      <c r="C120" s="9"/>
      <c r="D120" s="9"/>
      <c r="E120" s="9"/>
      <c r="F120" s="9"/>
      <c r="G120" s="9"/>
      <c r="H120" s="92"/>
    </row>
    <row r="121" spans="1:8">
      <c r="A121" s="5"/>
      <c r="B121" s="100"/>
      <c r="C121" s="9"/>
      <c r="D121" s="9"/>
      <c r="E121" s="9"/>
      <c r="F121" s="9"/>
      <c r="G121" s="9"/>
      <c r="H121" s="92"/>
    </row>
    <row r="122" spans="1:8">
      <c r="A122" s="5"/>
      <c r="B122" s="100"/>
      <c r="C122" s="9"/>
      <c r="D122" s="9"/>
      <c r="E122" s="9"/>
      <c r="F122" s="9"/>
      <c r="G122" s="9"/>
      <c r="H122" s="92"/>
    </row>
    <row r="123" spans="1:8">
      <c r="A123" s="61"/>
      <c r="B123" s="1"/>
      <c r="C123" s="3"/>
      <c r="D123" s="3"/>
      <c r="E123" s="3"/>
      <c r="F123" s="3"/>
      <c r="G123" s="3"/>
      <c r="H123" s="94"/>
    </row>
    <row r="124" spans="1:8">
      <c r="A124" s="95" t="s">
        <v>121</v>
      </c>
      <c r="B124" s="6"/>
      <c r="C124" s="9"/>
      <c r="D124" s="9"/>
      <c r="E124" s="21">
        <v>2</v>
      </c>
      <c r="F124" s="9"/>
      <c r="G124" s="9"/>
      <c r="H124" s="29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24"/>
  <sheetViews>
    <sheetView workbookViewId="0">
      <selection activeCell="F85" sqref="F85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9"/>
      <c r="F2" s="9"/>
      <c r="G2" s="6"/>
      <c r="H2" s="10" t="s">
        <v>2</v>
      </c>
    </row>
    <row r="3" spans="1:8">
      <c r="A3" s="11" t="s">
        <v>3</v>
      </c>
      <c r="B3" s="12"/>
      <c r="C3" s="7"/>
      <c r="D3" s="8"/>
      <c r="E3" s="8"/>
      <c r="F3" s="6"/>
      <c r="G3" s="13"/>
      <c r="H3" s="14" t="s">
        <v>4</v>
      </c>
    </row>
    <row r="4" spans="1:8">
      <c r="A4" s="5" t="s">
        <v>5</v>
      </c>
      <c r="B4" s="6"/>
      <c r="C4" s="15"/>
      <c r="D4" s="6"/>
      <c r="E4" s="6"/>
      <c r="F4" s="9"/>
      <c r="G4" s="16"/>
      <c r="H4" s="17" t="s">
        <v>6</v>
      </c>
    </row>
    <row r="5" spans="1:8">
      <c r="A5" s="5"/>
      <c r="B5" s="6"/>
      <c r="C5" s="15"/>
      <c r="D5" s="9"/>
      <c r="E5" s="18" t="s">
        <v>7</v>
      </c>
      <c r="F5" s="9"/>
      <c r="G5" s="16"/>
      <c r="H5" s="19">
        <v>2021</v>
      </c>
    </row>
    <row r="6" spans="1:8">
      <c r="A6" s="20"/>
      <c r="B6" s="6"/>
      <c r="C6" s="13"/>
      <c r="D6" s="21"/>
      <c r="E6" s="21"/>
      <c r="F6" s="22"/>
      <c r="G6" s="6"/>
      <c r="H6" s="23" t="s">
        <v>8</v>
      </c>
    </row>
    <row r="7" spans="1:8">
      <c r="A7" s="24" t="s">
        <v>9</v>
      </c>
      <c r="B7" s="6"/>
      <c r="C7" s="13"/>
      <c r="D7" s="21"/>
      <c r="E7" s="21"/>
      <c r="F7" s="22"/>
      <c r="G7" s="6"/>
      <c r="H7" s="25" t="s">
        <v>137</v>
      </c>
    </row>
    <row r="8" spans="1:8">
      <c r="A8" s="26" t="s">
        <v>10</v>
      </c>
      <c r="B8" s="6"/>
      <c r="C8" s="13"/>
      <c r="D8" s="21"/>
      <c r="E8" s="16"/>
      <c r="F8" s="22"/>
      <c r="G8" s="6"/>
      <c r="H8" s="10" t="s">
        <v>127</v>
      </c>
    </row>
    <row r="9" spans="1:8">
      <c r="A9" s="27"/>
      <c r="B9" s="6"/>
      <c r="C9" s="13"/>
      <c r="D9" s="21"/>
      <c r="E9" s="16"/>
      <c r="F9" s="22"/>
      <c r="G9" s="6"/>
      <c r="H9" s="10" t="s">
        <v>11</v>
      </c>
    </row>
    <row r="10" spans="1:8">
      <c r="A10" s="28"/>
      <c r="B10" s="6"/>
      <c r="C10" s="16"/>
      <c r="D10" s="29"/>
      <c r="E10" s="16"/>
      <c r="F10" s="29"/>
      <c r="G10" s="30"/>
      <c r="H10" s="31" t="s">
        <v>12</v>
      </c>
    </row>
    <row r="11" spans="1:8">
      <c r="A11" s="32"/>
      <c r="B11" s="33"/>
      <c r="C11" s="34" t="s">
        <v>13</v>
      </c>
      <c r="D11" s="35"/>
      <c r="E11" s="35"/>
      <c r="F11" s="210" t="s">
        <v>14</v>
      </c>
      <c r="G11" s="211"/>
      <c r="H11" s="36"/>
    </row>
    <row r="12" spans="1:8">
      <c r="A12" s="5"/>
      <c r="B12" s="22" t="s">
        <v>15</v>
      </c>
      <c r="C12" s="37" t="s">
        <v>16</v>
      </c>
      <c r="D12" s="37" t="s">
        <v>17</v>
      </c>
      <c r="E12" s="37" t="s">
        <v>18</v>
      </c>
      <c r="F12" s="37" t="s">
        <v>19</v>
      </c>
      <c r="G12" s="37" t="s">
        <v>20</v>
      </c>
      <c r="H12" s="37" t="s">
        <v>21</v>
      </c>
    </row>
    <row r="13" spans="1:8">
      <c r="A13" s="38"/>
      <c r="B13" s="2"/>
      <c r="C13" s="39" t="s">
        <v>22</v>
      </c>
      <c r="D13" s="40">
        <v>-1</v>
      </c>
      <c r="E13" s="40">
        <v>-2</v>
      </c>
      <c r="F13" s="40">
        <v>-3</v>
      </c>
      <c r="G13" s="40">
        <v>-4</v>
      </c>
      <c r="H13" s="40">
        <v>-5</v>
      </c>
    </row>
    <row r="14" spans="1:8">
      <c r="A14" s="28" t="s">
        <v>23</v>
      </c>
      <c r="B14" s="6" t="s">
        <v>24</v>
      </c>
      <c r="C14" s="212">
        <v>1</v>
      </c>
      <c r="D14" s="41">
        <f>D15+D21+D22</f>
        <v>12102411</v>
      </c>
      <c r="E14" s="138">
        <f>E15+E21+E22</f>
        <v>105501531</v>
      </c>
      <c r="F14" s="41">
        <f>(F16-F17)/0.26</f>
        <v>38877780.769230768</v>
      </c>
      <c r="G14" s="42">
        <f>(G16-G17)/0.23</f>
        <v>643634.78260869568</v>
      </c>
      <c r="H14" s="43">
        <f t="shared" ref="H14:H27" si="0">SUM(D14:G14)</f>
        <v>157125357.55183947</v>
      </c>
    </row>
    <row r="15" spans="1:8" outlineLevel="1">
      <c r="A15" s="28"/>
      <c r="B15" s="44" t="s">
        <v>25</v>
      </c>
      <c r="C15" s="213"/>
      <c r="D15" s="46">
        <v>11225586</v>
      </c>
      <c r="E15" s="47">
        <v>105368933</v>
      </c>
      <c r="F15" s="41"/>
      <c r="G15" s="42"/>
      <c r="H15" s="43"/>
    </row>
    <row r="16" spans="1:8" outlineLevel="1">
      <c r="A16" s="28"/>
      <c r="B16" s="44" t="s">
        <v>132</v>
      </c>
      <c r="C16" s="213"/>
      <c r="D16" s="46"/>
      <c r="E16" s="47"/>
      <c r="F16" s="46">
        <v>10274921</v>
      </c>
      <c r="G16" s="47">
        <v>148036</v>
      </c>
      <c r="H16" s="43"/>
    </row>
    <row r="17" spans="1:8" outlineLevel="1">
      <c r="A17" s="28"/>
      <c r="B17" s="44" t="s">
        <v>133</v>
      </c>
      <c r="C17" s="213"/>
      <c r="D17" s="46"/>
      <c r="E17" s="47"/>
      <c r="F17" s="46">
        <v>166698</v>
      </c>
      <c r="G17" s="47">
        <v>0</v>
      </c>
      <c r="H17" s="43"/>
    </row>
    <row r="18" spans="1:8">
      <c r="A18" s="48" t="s">
        <v>28</v>
      </c>
      <c r="B18" s="6" t="s">
        <v>29</v>
      </c>
      <c r="C18" s="45">
        <v>2</v>
      </c>
      <c r="D18" s="49"/>
      <c r="E18" s="50"/>
      <c r="F18" s="49">
        <f>F85</f>
        <v>0</v>
      </c>
      <c r="G18" s="50"/>
      <c r="H18" s="43"/>
    </row>
    <row r="19" spans="1:8">
      <c r="A19" s="5" t="s">
        <v>30</v>
      </c>
      <c r="B19" s="51" t="s">
        <v>31</v>
      </c>
      <c r="C19" s="37">
        <v>21</v>
      </c>
      <c r="D19" s="126">
        <v>266280</v>
      </c>
      <c r="E19" s="127">
        <v>2442198</v>
      </c>
      <c r="F19" s="52"/>
      <c r="G19" s="53"/>
      <c r="H19" s="43">
        <f t="shared" si="0"/>
        <v>2708478</v>
      </c>
    </row>
    <row r="20" spans="1:8">
      <c r="A20" s="5" t="s">
        <v>32</v>
      </c>
      <c r="B20" s="11" t="s">
        <v>33</v>
      </c>
      <c r="C20" s="54">
        <v>22</v>
      </c>
      <c r="D20" s="128">
        <v>0</v>
      </c>
      <c r="E20" s="129">
        <v>0</v>
      </c>
      <c r="F20" s="52"/>
      <c r="G20" s="53"/>
      <c r="H20" s="43">
        <f t="shared" si="0"/>
        <v>0</v>
      </c>
    </row>
    <row r="21" spans="1:8">
      <c r="A21" s="5" t="s">
        <v>34</v>
      </c>
      <c r="B21" s="51" t="s">
        <v>35</v>
      </c>
      <c r="C21" s="37">
        <v>23</v>
      </c>
      <c r="D21" s="126">
        <v>50378</v>
      </c>
      <c r="E21" s="127">
        <v>132598</v>
      </c>
      <c r="F21" s="52"/>
      <c r="G21" s="53"/>
      <c r="H21" s="59">
        <f t="shared" si="0"/>
        <v>182976</v>
      </c>
    </row>
    <row r="22" spans="1:8">
      <c r="A22" s="5"/>
      <c r="B22" s="60" t="s">
        <v>36</v>
      </c>
      <c r="C22" s="54">
        <v>24</v>
      </c>
      <c r="D22" s="126">
        <v>826447</v>
      </c>
      <c r="E22" s="129">
        <v>0</v>
      </c>
      <c r="F22" s="52"/>
      <c r="G22" s="53"/>
      <c r="H22" s="43">
        <f t="shared" si="0"/>
        <v>826447</v>
      </c>
    </row>
    <row r="23" spans="1:8">
      <c r="A23" s="5"/>
      <c r="B23" s="61" t="s">
        <v>37</v>
      </c>
      <c r="C23" s="37">
        <v>25</v>
      </c>
      <c r="D23" s="126"/>
      <c r="E23" s="127"/>
      <c r="F23" s="52"/>
      <c r="G23" s="53"/>
      <c r="H23" s="59">
        <f t="shared" si="0"/>
        <v>0</v>
      </c>
    </row>
    <row r="24" spans="1:8">
      <c r="A24" s="5"/>
      <c r="B24" s="61" t="s">
        <v>38</v>
      </c>
      <c r="C24" s="54">
        <v>26</v>
      </c>
      <c r="D24" s="129">
        <v>82547.91666666673</v>
      </c>
      <c r="E24" s="129"/>
      <c r="F24" s="52"/>
      <c r="G24" s="53"/>
      <c r="H24" s="43">
        <f t="shared" si="0"/>
        <v>82547.91666666673</v>
      </c>
    </row>
    <row r="25" spans="1:8">
      <c r="A25" s="5"/>
      <c r="B25" s="61" t="s">
        <v>39</v>
      </c>
      <c r="C25" s="54">
        <v>27</v>
      </c>
      <c r="D25" s="64"/>
      <c r="E25" s="65"/>
      <c r="F25" s="64"/>
      <c r="G25" s="65"/>
      <c r="H25" s="43">
        <f t="shared" si="0"/>
        <v>0</v>
      </c>
    </row>
    <row r="26" spans="1:8">
      <c r="A26" s="5"/>
      <c r="B26" s="61" t="s">
        <v>40</v>
      </c>
      <c r="C26" s="54">
        <v>28</v>
      </c>
      <c r="D26" s="66"/>
      <c r="E26" s="65"/>
      <c r="F26" s="64"/>
      <c r="G26" s="39"/>
      <c r="H26" s="43">
        <f t="shared" si="0"/>
        <v>0</v>
      </c>
    </row>
    <row r="27" spans="1:8">
      <c r="A27" s="5"/>
      <c r="B27" s="5" t="s">
        <v>41</v>
      </c>
      <c r="C27" s="54">
        <v>29</v>
      </c>
      <c r="D27" s="64"/>
      <c r="E27" s="65"/>
      <c r="F27" s="64"/>
      <c r="G27" s="65"/>
      <c r="H27" s="43">
        <f t="shared" si="0"/>
        <v>0</v>
      </c>
    </row>
    <row r="28" spans="1:8">
      <c r="A28" s="5"/>
      <c r="B28" s="51" t="s">
        <v>42</v>
      </c>
      <c r="C28" s="37">
        <v>30</v>
      </c>
      <c r="D28" s="59">
        <f>SUM(D19:D23)-D24</f>
        <v>1060557.0833333333</v>
      </c>
      <c r="E28" s="59">
        <f>SUM(E19:E23)-E24</f>
        <v>2574796</v>
      </c>
      <c r="F28" s="59">
        <f>SUM(F19:F23)-F24</f>
        <v>0</v>
      </c>
      <c r="G28" s="59">
        <f>SUM(G19:G23)-G24</f>
        <v>0</v>
      </c>
      <c r="H28" s="56">
        <f>SUM(H19:H23)-H24</f>
        <v>3635353.0833333335</v>
      </c>
    </row>
    <row r="29" spans="1:8">
      <c r="A29" s="67" t="s">
        <v>43</v>
      </c>
      <c r="B29" s="68"/>
      <c r="C29" s="54">
        <v>40</v>
      </c>
      <c r="D29" s="55">
        <f>D14-D28</f>
        <v>11041853.916666666</v>
      </c>
      <c r="E29" s="69">
        <f>E14-E28</f>
        <v>102926735</v>
      </c>
      <c r="F29" s="56">
        <f>F14+F18-F28</f>
        <v>38877780.769230768</v>
      </c>
      <c r="G29" s="55">
        <f>G14-G28</f>
        <v>643634.78260869568</v>
      </c>
      <c r="H29" s="56">
        <f>H14-H28</f>
        <v>153490004.46850613</v>
      </c>
    </row>
    <row r="30" spans="1:8">
      <c r="A30" s="28" t="s">
        <v>44</v>
      </c>
      <c r="B30" s="51" t="s">
        <v>45</v>
      </c>
      <c r="C30" s="39">
        <v>51</v>
      </c>
      <c r="D30" s="130">
        <v>5055</v>
      </c>
      <c r="E30" s="131">
        <v>6290</v>
      </c>
      <c r="F30" s="70"/>
      <c r="G30" s="71"/>
      <c r="H30" s="43">
        <f t="shared" ref="H30:H39" si="1">SUM(D30:G30)</f>
        <v>11345</v>
      </c>
    </row>
    <row r="31" spans="1:8">
      <c r="A31" s="72" t="s">
        <v>46</v>
      </c>
      <c r="B31" s="11" t="s">
        <v>47</v>
      </c>
      <c r="C31" s="39">
        <v>52</v>
      </c>
      <c r="D31" s="126"/>
      <c r="E31" s="127"/>
      <c r="F31" s="73"/>
      <c r="G31" s="74"/>
      <c r="H31" s="43">
        <f t="shared" si="1"/>
        <v>0</v>
      </c>
    </row>
    <row r="32" spans="1:8">
      <c r="A32" s="5"/>
      <c r="B32" s="51" t="s">
        <v>48</v>
      </c>
      <c r="C32" s="39">
        <v>53</v>
      </c>
      <c r="D32" s="128"/>
      <c r="E32" s="129"/>
      <c r="F32" s="70"/>
      <c r="G32" s="71"/>
      <c r="H32" s="43">
        <f t="shared" si="1"/>
        <v>0</v>
      </c>
    </row>
    <row r="33" spans="1:8">
      <c r="A33" s="5"/>
      <c r="B33" s="11" t="s">
        <v>49</v>
      </c>
      <c r="C33" s="39">
        <v>54</v>
      </c>
      <c r="D33" s="126"/>
      <c r="E33" s="127"/>
      <c r="F33" s="73"/>
      <c r="G33" s="74"/>
      <c r="H33" s="59">
        <f t="shared" si="1"/>
        <v>0</v>
      </c>
    </row>
    <row r="34" spans="1:8">
      <c r="A34" s="5"/>
      <c r="B34" s="51" t="s">
        <v>50</v>
      </c>
      <c r="C34" s="39">
        <v>55</v>
      </c>
      <c r="D34" s="128"/>
      <c r="E34" s="129"/>
      <c r="F34" s="70"/>
      <c r="G34" s="71"/>
      <c r="H34" s="43">
        <f t="shared" si="1"/>
        <v>0</v>
      </c>
    </row>
    <row r="35" spans="1:8">
      <c r="A35" s="5"/>
      <c r="B35" s="51" t="s">
        <v>51</v>
      </c>
      <c r="C35" s="39">
        <v>56</v>
      </c>
      <c r="D35" s="126"/>
      <c r="E35" s="127"/>
      <c r="F35" s="73"/>
      <c r="G35" s="74"/>
      <c r="H35" s="59">
        <f t="shared" si="1"/>
        <v>0</v>
      </c>
    </row>
    <row r="36" spans="1:8">
      <c r="A36" s="5"/>
      <c r="B36" s="11" t="s">
        <v>52</v>
      </c>
      <c r="C36" s="39">
        <v>57</v>
      </c>
      <c r="D36" s="128">
        <v>1544</v>
      </c>
      <c r="E36" s="198">
        <v>7098</v>
      </c>
      <c r="F36" s="70"/>
      <c r="G36" s="71"/>
      <c r="H36" s="43">
        <f t="shared" si="1"/>
        <v>8642</v>
      </c>
    </row>
    <row r="37" spans="1:8">
      <c r="A37" s="5"/>
      <c r="B37" s="51" t="s">
        <v>40</v>
      </c>
      <c r="C37" s="39">
        <v>58</v>
      </c>
      <c r="D37" s="62"/>
      <c r="E37" s="63"/>
      <c r="F37" s="75"/>
      <c r="G37" s="76"/>
      <c r="H37" s="59">
        <f t="shared" si="1"/>
        <v>0</v>
      </c>
    </row>
    <row r="38" spans="1:8">
      <c r="A38" s="5"/>
      <c r="B38" s="11" t="s">
        <v>41</v>
      </c>
      <c r="C38" s="39">
        <v>59</v>
      </c>
      <c r="D38" s="55"/>
      <c r="E38" s="56"/>
      <c r="F38" s="77"/>
      <c r="G38" s="78"/>
      <c r="H38" s="43">
        <f t="shared" si="1"/>
        <v>0</v>
      </c>
    </row>
    <row r="39" spans="1:8">
      <c r="A39" s="5"/>
      <c r="B39" s="51" t="s">
        <v>53</v>
      </c>
      <c r="C39" s="39">
        <v>60</v>
      </c>
      <c r="D39" s="62"/>
      <c r="E39" s="63"/>
      <c r="F39" s="75"/>
      <c r="G39" s="76"/>
      <c r="H39" s="59">
        <f t="shared" si="1"/>
        <v>0</v>
      </c>
    </row>
    <row r="40" spans="1:8">
      <c r="A40" s="5"/>
      <c r="B40" s="61" t="s">
        <v>54</v>
      </c>
      <c r="C40" s="39">
        <v>61</v>
      </c>
      <c r="D40" s="55"/>
      <c r="E40" s="56"/>
      <c r="F40" s="77"/>
      <c r="G40" s="78"/>
      <c r="H40" s="43"/>
    </row>
    <row r="41" spans="1:8">
      <c r="A41" s="5"/>
      <c r="B41" s="61" t="s">
        <v>55</v>
      </c>
      <c r="C41" s="39">
        <v>62</v>
      </c>
      <c r="D41" s="62"/>
      <c r="E41" s="63"/>
      <c r="F41" s="75"/>
      <c r="G41" s="76"/>
      <c r="H41" s="59"/>
    </row>
    <row r="42" spans="1:8">
      <c r="A42" s="5"/>
      <c r="B42" s="61" t="s">
        <v>56</v>
      </c>
      <c r="C42" s="39">
        <v>63</v>
      </c>
      <c r="D42" s="55"/>
      <c r="E42" s="56"/>
      <c r="F42" s="77"/>
      <c r="G42" s="78"/>
      <c r="H42" s="43"/>
    </row>
    <row r="43" spans="1:8">
      <c r="A43" s="5"/>
      <c r="B43" s="61" t="s">
        <v>57</v>
      </c>
      <c r="C43" s="39">
        <v>64</v>
      </c>
      <c r="D43" s="62"/>
      <c r="E43" s="63"/>
      <c r="F43" s="75"/>
      <c r="G43" s="76"/>
      <c r="H43" s="59"/>
    </row>
    <row r="44" spans="1:8">
      <c r="A44" s="5"/>
      <c r="B44" s="61" t="s">
        <v>58</v>
      </c>
      <c r="C44" s="39">
        <v>65</v>
      </c>
      <c r="D44" s="55"/>
      <c r="E44" s="56"/>
      <c r="F44" s="77"/>
      <c r="G44" s="78"/>
      <c r="H44" s="43"/>
    </row>
    <row r="45" spans="1:8">
      <c r="A45" s="5"/>
      <c r="B45" s="61" t="s">
        <v>59</v>
      </c>
      <c r="C45" s="39">
        <v>66</v>
      </c>
      <c r="D45" s="64"/>
      <c r="E45" s="65"/>
      <c r="F45" s="79"/>
      <c r="G45" s="80"/>
      <c r="H45" s="81"/>
    </row>
    <row r="46" spans="1:8">
      <c r="A46" s="5"/>
      <c r="B46" s="61" t="s">
        <v>60</v>
      </c>
      <c r="C46" s="39">
        <v>67</v>
      </c>
      <c r="D46" s="62"/>
      <c r="E46" s="63"/>
      <c r="F46" s="75"/>
      <c r="G46" s="76"/>
      <c r="H46" s="59"/>
    </row>
    <row r="47" spans="1:8">
      <c r="A47" s="61"/>
      <c r="B47" s="51" t="s">
        <v>124</v>
      </c>
      <c r="C47" s="54">
        <v>70</v>
      </c>
      <c r="D47" s="55">
        <f>SUM(D30:D41)</f>
        <v>6599</v>
      </c>
      <c r="E47" s="56">
        <f>SUM(E30:E41)</f>
        <v>13388</v>
      </c>
      <c r="F47" s="55">
        <f>SUM(F30:F41)</f>
        <v>0</v>
      </c>
      <c r="G47" s="56">
        <f>SUM(G30:G41)</f>
        <v>0</v>
      </c>
      <c r="H47" s="43">
        <f>SUM(H30:H41)</f>
        <v>19987</v>
      </c>
    </row>
    <row r="48" spans="1:8">
      <c r="A48" s="5" t="s">
        <v>61</v>
      </c>
      <c r="B48" s="51" t="s">
        <v>62</v>
      </c>
      <c r="C48" s="54">
        <v>81</v>
      </c>
      <c r="D48" s="55">
        <f>D29-D47</f>
        <v>11035254.916666666</v>
      </c>
      <c r="E48" s="56">
        <f>E29-E47</f>
        <v>102913347</v>
      </c>
      <c r="F48" s="55">
        <f>F29-F47</f>
        <v>38877780.769230768</v>
      </c>
      <c r="G48" s="56">
        <f>G29-G47</f>
        <v>643634.78260869568</v>
      </c>
      <c r="H48" s="43">
        <f>SUM(D48:G48)</f>
        <v>153470017.46850613</v>
      </c>
    </row>
    <row r="49" spans="1:8">
      <c r="A49" s="72" t="s">
        <v>28</v>
      </c>
      <c r="B49" s="60" t="s">
        <v>134</v>
      </c>
      <c r="C49" s="39">
        <v>82</v>
      </c>
      <c r="D49" s="64"/>
      <c r="E49" s="65"/>
      <c r="F49" s="82"/>
      <c r="G49" s="83"/>
      <c r="H49" s="43"/>
    </row>
    <row r="50" spans="1:8">
      <c r="A50" s="72" t="s">
        <v>63</v>
      </c>
      <c r="B50" s="60" t="s">
        <v>64</v>
      </c>
      <c r="C50" s="39">
        <v>83</v>
      </c>
      <c r="D50" s="62"/>
      <c r="E50" s="63"/>
      <c r="F50" s="62"/>
      <c r="G50" s="63"/>
      <c r="H50" s="43"/>
    </row>
    <row r="51" spans="1:8">
      <c r="A51" s="84" t="s">
        <v>65</v>
      </c>
      <c r="B51" s="60" t="s">
        <v>66</v>
      </c>
      <c r="C51" s="39">
        <v>84</v>
      </c>
      <c r="D51" s="55"/>
      <c r="E51" s="56"/>
      <c r="F51" s="55"/>
      <c r="G51" s="56"/>
      <c r="H51" s="43"/>
    </row>
    <row r="52" spans="1:8">
      <c r="A52" s="84" t="s">
        <v>67</v>
      </c>
      <c r="B52" s="60" t="s">
        <v>68</v>
      </c>
      <c r="C52" s="39">
        <v>85</v>
      </c>
      <c r="D52" s="62"/>
      <c r="E52" s="63"/>
      <c r="F52" s="62"/>
      <c r="G52" s="63"/>
      <c r="H52" s="43"/>
    </row>
    <row r="53" spans="1:8">
      <c r="A53" s="84" t="s">
        <v>69</v>
      </c>
      <c r="B53" s="60" t="s">
        <v>70</v>
      </c>
      <c r="C53" s="39">
        <v>86</v>
      </c>
      <c r="D53" s="55"/>
      <c r="E53" s="56"/>
      <c r="F53" s="55"/>
      <c r="G53" s="56"/>
      <c r="H53" s="43"/>
    </row>
    <row r="54" spans="1:8">
      <c r="A54" s="84" t="s">
        <v>71</v>
      </c>
      <c r="B54" s="60" t="s">
        <v>39</v>
      </c>
      <c r="C54" s="39">
        <v>87</v>
      </c>
      <c r="D54" s="62"/>
      <c r="E54" s="63"/>
      <c r="F54" s="62"/>
      <c r="G54" s="63"/>
      <c r="H54" s="43"/>
    </row>
    <row r="55" spans="1:8">
      <c r="A55" s="84" t="s">
        <v>72</v>
      </c>
      <c r="B55" s="61" t="s">
        <v>40</v>
      </c>
      <c r="C55" s="39">
        <v>88</v>
      </c>
      <c r="D55" s="55"/>
      <c r="E55" s="56"/>
      <c r="F55" s="55"/>
      <c r="G55" s="56"/>
      <c r="H55" s="43"/>
    </row>
    <row r="56" spans="1:8">
      <c r="A56" s="85" t="s">
        <v>73</v>
      </c>
      <c r="B56" s="11" t="s">
        <v>41</v>
      </c>
      <c r="C56" s="39">
        <v>89</v>
      </c>
      <c r="D56" s="64"/>
      <c r="E56" s="65"/>
      <c r="F56" s="64"/>
      <c r="G56" s="65"/>
      <c r="H56" s="43"/>
    </row>
    <row r="57" spans="1:8">
      <c r="A57" s="86"/>
      <c r="B57" s="51" t="s">
        <v>74</v>
      </c>
      <c r="C57" s="39">
        <v>90</v>
      </c>
      <c r="D57" s="64">
        <f>SUM(D48:D56)</f>
        <v>11035254.916666666</v>
      </c>
      <c r="E57" s="65">
        <f>SUM(E48:E56)</f>
        <v>102913347</v>
      </c>
      <c r="F57" s="64">
        <f>SUM(F48:F56)</f>
        <v>38877780.769230768</v>
      </c>
      <c r="G57" s="65">
        <f>SUM(G48:G56)</f>
        <v>643634.78260869568</v>
      </c>
      <c r="H57" s="81">
        <f>SUM(H48:H56)</f>
        <v>153470017.46850613</v>
      </c>
    </row>
    <row r="58" spans="1:8">
      <c r="A58" s="87"/>
      <c r="B58" s="88" t="s">
        <v>75</v>
      </c>
      <c r="C58" s="39"/>
      <c r="D58" s="64">
        <f>D57+'Jul21'!D58</f>
        <v>81763862.331666663</v>
      </c>
      <c r="E58" s="64">
        <f>E57+'Jul21'!E58</f>
        <v>755135764</v>
      </c>
      <c r="F58" s="64">
        <f>F57+'Jul21'!F58</f>
        <v>382539561.53846157</v>
      </c>
      <c r="G58" s="64">
        <f>G57+'Jul21'!G58</f>
        <v>11646517.391304348</v>
      </c>
      <c r="H58" s="64">
        <f>H57+'Jul21'!H58</f>
        <v>1231085705.2614324</v>
      </c>
    </row>
    <row r="59" spans="1:8">
      <c r="A59" s="89" t="s">
        <v>76</v>
      </c>
      <c r="B59" s="32" t="s">
        <v>77</v>
      </c>
      <c r="C59" s="22"/>
      <c r="D59" s="90"/>
      <c r="E59" s="90"/>
      <c r="F59" s="90"/>
      <c r="G59" s="90"/>
      <c r="H59" s="59"/>
    </row>
    <row r="60" spans="1:8">
      <c r="A60" s="5"/>
      <c r="B60" s="91" t="s">
        <v>156</v>
      </c>
      <c r="C60" s="21"/>
      <c r="D60" s="62"/>
      <c r="E60" s="62"/>
      <c r="F60" s="62"/>
      <c r="G60" s="62"/>
      <c r="H60" s="59"/>
    </row>
    <row r="61" spans="1:8">
      <c r="A61" s="5"/>
      <c r="B61" s="32" t="s">
        <v>78</v>
      </c>
      <c r="C61" s="33"/>
      <c r="D61" s="33"/>
      <c r="E61" s="33"/>
      <c r="F61" s="33"/>
      <c r="G61" s="125" t="s">
        <v>79</v>
      </c>
      <c r="H61" s="93"/>
    </row>
    <row r="62" spans="1:8">
      <c r="A62" s="61"/>
      <c r="B62" s="38" t="s">
        <v>154</v>
      </c>
      <c r="C62" s="3"/>
      <c r="D62" s="3"/>
      <c r="E62" s="3"/>
      <c r="F62" s="3"/>
      <c r="G62" s="60"/>
      <c r="H62" s="94"/>
    </row>
    <row r="63" spans="1:8">
      <c r="A63" s="6"/>
      <c r="B63" s="95"/>
      <c r="C63" s="9"/>
      <c r="D63" s="9"/>
      <c r="E63" s="21" t="s">
        <v>80</v>
      </c>
      <c r="F63" s="9"/>
      <c r="G63" s="9"/>
      <c r="H63" s="29" t="s">
        <v>81</v>
      </c>
    </row>
    <row r="64" spans="1:8">
      <c r="A64" s="6"/>
      <c r="B64" s="6"/>
      <c r="C64" s="9"/>
      <c r="D64" s="9"/>
      <c r="E64" s="21">
        <v>1</v>
      </c>
      <c r="F64" s="9"/>
      <c r="G64" s="9"/>
      <c r="H64" s="6"/>
    </row>
    <row r="65" spans="1:8">
      <c r="A65" s="6"/>
      <c r="B65" s="9"/>
      <c r="C65" s="9"/>
      <c r="D65" s="9"/>
      <c r="E65" s="6"/>
      <c r="F65" s="9"/>
      <c r="G65" s="9"/>
      <c r="H65" s="9"/>
    </row>
    <row r="66" spans="1:8">
      <c r="A66" s="6"/>
      <c r="B66" s="96"/>
      <c r="C66" s="6"/>
      <c r="D66" s="9"/>
      <c r="E66" s="9"/>
      <c r="F66" s="9"/>
      <c r="G66" s="9"/>
      <c r="H66" s="9"/>
    </row>
    <row r="67" spans="1:8">
      <c r="A67" s="89"/>
      <c r="B67" s="97"/>
      <c r="C67" s="98"/>
      <c r="D67" s="33"/>
      <c r="E67" s="33"/>
      <c r="F67" s="98"/>
      <c r="G67" s="98"/>
      <c r="H67" s="99" t="str">
        <f t="shared" ref="H67:H72" si="2">H2</f>
        <v>STATE</v>
      </c>
    </row>
    <row r="68" spans="1:8">
      <c r="A68" s="5"/>
      <c r="B68" s="100"/>
      <c r="C68" s="8"/>
      <c r="D68" s="7"/>
      <c r="E68" s="8"/>
      <c r="F68" s="8"/>
      <c r="G68" s="8"/>
      <c r="H68" s="101" t="str">
        <f t="shared" si="2"/>
        <v>Kansas</v>
      </c>
    </row>
    <row r="69" spans="1:8">
      <c r="A69" s="5"/>
      <c r="B69" s="100"/>
      <c r="C69" s="8"/>
      <c r="D69" s="7" t="s">
        <v>82</v>
      </c>
      <c r="E69" s="6"/>
      <c r="F69" s="8"/>
      <c r="G69" s="8"/>
      <c r="H69" s="99" t="str">
        <f t="shared" si="2"/>
        <v>YEAR</v>
      </c>
    </row>
    <row r="70" spans="1:8">
      <c r="A70" s="5"/>
      <c r="B70" s="100"/>
      <c r="C70" s="9"/>
      <c r="D70" s="6"/>
      <c r="E70" s="9"/>
      <c r="F70" s="9"/>
      <c r="G70" s="9"/>
      <c r="H70" s="99">
        <f t="shared" si="2"/>
        <v>2021</v>
      </c>
    </row>
    <row r="71" spans="1:8">
      <c r="A71" s="5"/>
      <c r="B71" s="100"/>
      <c r="C71" s="102"/>
      <c r="D71" s="102"/>
      <c r="E71" s="95"/>
      <c r="F71" s="102"/>
      <c r="G71" s="102"/>
      <c r="H71" s="99" t="str">
        <f t="shared" si="2"/>
        <v>MONTH OF SALE</v>
      </c>
    </row>
    <row r="72" spans="1:8">
      <c r="A72" s="61"/>
      <c r="B72" s="1"/>
      <c r="C72" s="103"/>
      <c r="D72" s="103"/>
      <c r="E72" s="103"/>
      <c r="F72" s="103"/>
      <c r="G72" s="103"/>
      <c r="H72" s="104" t="str">
        <f t="shared" si="2"/>
        <v>August</v>
      </c>
    </row>
    <row r="73" spans="1:8">
      <c r="A73" s="11" t="s">
        <v>83</v>
      </c>
      <c r="B73" s="6"/>
      <c r="C73" s="102"/>
      <c r="D73" s="105" t="s">
        <v>84</v>
      </c>
      <c r="E73" s="105"/>
      <c r="F73" s="105"/>
      <c r="G73" s="105"/>
      <c r="H73" s="106"/>
    </row>
    <row r="74" spans="1:8">
      <c r="A74" s="5"/>
      <c r="B74" s="6"/>
      <c r="C74" s="6"/>
      <c r="D74" s="9"/>
      <c r="E74" s="21" t="s">
        <v>85</v>
      </c>
      <c r="F74" s="95" t="s">
        <v>86</v>
      </c>
      <c r="G74" s="9"/>
      <c r="H74" s="92"/>
    </row>
    <row r="75" spans="1:8">
      <c r="A75" s="5"/>
      <c r="B75" s="6"/>
      <c r="C75" s="107" t="s">
        <v>87</v>
      </c>
      <c r="D75" s="95"/>
      <c r="E75" s="9" t="s">
        <v>88</v>
      </c>
      <c r="F75" s="108">
        <v>37803</v>
      </c>
      <c r="G75" s="9"/>
      <c r="H75" s="92"/>
    </row>
    <row r="76" spans="1:8">
      <c r="A76" s="5"/>
      <c r="B76" s="6"/>
      <c r="C76" s="107" t="s">
        <v>89</v>
      </c>
      <c r="D76" s="95"/>
      <c r="E76" s="9" t="s">
        <v>88</v>
      </c>
      <c r="F76" s="108">
        <v>37803</v>
      </c>
      <c r="G76" s="9"/>
      <c r="H76" s="92"/>
    </row>
    <row r="77" spans="1:8">
      <c r="A77" s="5"/>
      <c r="B77" s="6"/>
      <c r="C77" s="107" t="s">
        <v>90</v>
      </c>
      <c r="D77" s="95"/>
      <c r="E77" s="9" t="s">
        <v>91</v>
      </c>
      <c r="F77" s="108">
        <v>39083</v>
      </c>
      <c r="G77" s="9"/>
      <c r="H77" s="92"/>
    </row>
    <row r="78" spans="1:8">
      <c r="A78" s="5"/>
      <c r="B78" s="6"/>
      <c r="C78" s="107" t="s">
        <v>92</v>
      </c>
      <c r="D78" s="95"/>
      <c r="E78" s="9" t="s">
        <v>93</v>
      </c>
      <c r="F78" s="108">
        <v>37803</v>
      </c>
      <c r="G78" s="9"/>
      <c r="H78" s="92"/>
    </row>
    <row r="79" spans="1:8">
      <c r="A79" s="5"/>
      <c r="B79" s="6"/>
      <c r="C79" s="109" t="s">
        <v>94</v>
      </c>
      <c r="D79" s="95"/>
      <c r="E79" s="9" t="s">
        <v>95</v>
      </c>
      <c r="F79" s="108">
        <v>37803</v>
      </c>
      <c r="G79" s="9"/>
      <c r="H79" s="92"/>
    </row>
    <row r="80" spans="1:8">
      <c r="A80" s="5"/>
      <c r="B80" s="6"/>
      <c r="C80" s="107" t="s">
        <v>96</v>
      </c>
      <c r="D80" s="95"/>
      <c r="E80" s="9" t="s">
        <v>95</v>
      </c>
      <c r="F80" s="108">
        <v>37803</v>
      </c>
      <c r="G80" s="9"/>
      <c r="H80" s="92"/>
    </row>
    <row r="81" spans="1:8">
      <c r="A81" s="61"/>
      <c r="B81" s="2" t="s">
        <v>97</v>
      </c>
      <c r="C81" s="3"/>
      <c r="D81" s="3"/>
      <c r="E81" s="3"/>
      <c r="F81" s="3"/>
      <c r="G81" s="3"/>
      <c r="H81" s="94"/>
    </row>
    <row r="82" spans="1:8">
      <c r="A82" s="5" t="s">
        <v>98</v>
      </c>
      <c r="B82" s="12"/>
      <c r="C82" s="9"/>
      <c r="D82" s="9"/>
      <c r="E82" s="9"/>
      <c r="F82" s="21" t="s">
        <v>99</v>
      </c>
      <c r="G82" s="9"/>
      <c r="H82" s="92"/>
    </row>
    <row r="83" spans="1:8" s="137" customFormat="1" ht="26.25">
      <c r="A83" s="132"/>
      <c r="B83" s="133"/>
      <c r="C83" s="134"/>
      <c r="D83" s="134"/>
      <c r="E83" s="135" t="s">
        <v>125</v>
      </c>
      <c r="F83" s="135" t="s">
        <v>100</v>
      </c>
      <c r="G83" s="134"/>
      <c r="H83" s="136"/>
    </row>
    <row r="84" spans="1:8">
      <c r="A84" s="5"/>
      <c r="B84" s="12" t="s">
        <v>101</v>
      </c>
      <c r="C84" s="9"/>
      <c r="D84" s="9"/>
      <c r="E84" s="110">
        <f>D14+E14</f>
        <v>117603942</v>
      </c>
      <c r="F84" s="111">
        <f>(+F28+F29+G29)-(F85-F86)</f>
        <v>39521415.551839463</v>
      </c>
      <c r="G84" s="9"/>
      <c r="H84" s="112"/>
    </row>
    <row r="85" spans="1:8">
      <c r="A85" s="5"/>
      <c r="B85" s="12" t="s">
        <v>102</v>
      </c>
      <c r="C85" s="9"/>
      <c r="D85" s="9"/>
      <c r="E85" s="110"/>
      <c r="F85" s="139">
        <f>0/0.26</f>
        <v>0</v>
      </c>
      <c r="G85" s="9"/>
      <c r="H85" s="113"/>
    </row>
    <row r="86" spans="1:8">
      <c r="A86" s="5"/>
      <c r="B86" s="12" t="s">
        <v>103</v>
      </c>
      <c r="C86" s="9"/>
      <c r="D86" s="9"/>
      <c r="E86" s="110"/>
      <c r="F86" s="111"/>
      <c r="G86" s="9"/>
      <c r="H86" s="114"/>
    </row>
    <row r="87" spans="1:8">
      <c r="A87" s="5"/>
      <c r="B87" s="12" t="str">
        <f>"= Gross consumption in State (enter on page 1, item 1)"</f>
        <v>= Gross consumption in State (enter on page 1, item 1)</v>
      </c>
      <c r="C87" s="9"/>
      <c r="D87" s="9"/>
      <c r="E87" s="110">
        <f>(E84+E85)-E86</f>
        <v>117603942</v>
      </c>
      <c r="F87" s="111">
        <f>(F84+F85)-F86</f>
        <v>39521415.551839463</v>
      </c>
      <c r="G87" s="9"/>
      <c r="H87" s="113"/>
    </row>
    <row r="88" spans="1:8">
      <c r="A88" s="5"/>
      <c r="B88" s="12"/>
      <c r="C88" s="9"/>
      <c r="D88" s="9"/>
      <c r="E88" s="9"/>
      <c r="F88" s="9"/>
      <c r="G88" s="9"/>
      <c r="H88" s="92"/>
    </row>
    <row r="89" spans="1:8">
      <c r="A89" s="5"/>
      <c r="B89" s="12"/>
      <c r="C89" s="9"/>
      <c r="D89" s="9"/>
      <c r="E89" s="115" t="s">
        <v>104</v>
      </c>
      <c r="F89" s="9"/>
      <c r="G89" s="9"/>
      <c r="H89" s="92"/>
    </row>
    <row r="90" spans="1:8">
      <c r="A90" s="5"/>
      <c r="B90" s="12"/>
      <c r="C90" s="9"/>
      <c r="D90" s="9"/>
      <c r="E90" s="9"/>
      <c r="F90" s="116" t="s">
        <v>105</v>
      </c>
      <c r="G90" s="116" t="s">
        <v>106</v>
      </c>
      <c r="H90" s="117" t="s">
        <v>107</v>
      </c>
    </row>
    <row r="91" spans="1:8">
      <c r="A91" s="61"/>
      <c r="B91" s="2"/>
      <c r="C91" s="3"/>
      <c r="D91" s="3"/>
      <c r="E91" s="4" t="s">
        <v>108</v>
      </c>
      <c r="F91" s="118">
        <f>F14</f>
        <v>38877780.769230768</v>
      </c>
      <c r="G91" s="118">
        <f>G14</f>
        <v>643634.78260869568</v>
      </c>
      <c r="H91" s="119">
        <f>F91+G91</f>
        <v>39521415.551839463</v>
      </c>
    </row>
    <row r="92" spans="1:8">
      <c r="A92" s="5" t="s">
        <v>109</v>
      </c>
      <c r="B92" s="12"/>
      <c r="C92" s="9"/>
      <c r="D92" s="9"/>
      <c r="E92" s="9"/>
      <c r="F92" s="9"/>
      <c r="G92" s="9"/>
      <c r="H92" s="92"/>
    </row>
    <row r="93" spans="1:8">
      <c r="A93" s="5"/>
      <c r="B93" s="12"/>
      <c r="C93" s="9"/>
      <c r="D93" s="9"/>
      <c r="E93" s="9"/>
      <c r="F93" s="9"/>
      <c r="G93" s="9"/>
      <c r="H93" s="92"/>
    </row>
    <row r="94" spans="1:8">
      <c r="A94" s="5"/>
      <c r="B94" s="12" t="s">
        <v>110</v>
      </c>
      <c r="C94" s="9"/>
      <c r="D94" s="9"/>
      <c r="E94" s="120" t="s">
        <v>111</v>
      </c>
      <c r="F94" s="9"/>
      <c r="G94" s="9"/>
      <c r="H94" s="92"/>
    </row>
    <row r="95" spans="1:8">
      <c r="A95" s="5"/>
      <c r="B95" s="12"/>
      <c r="C95" s="9"/>
      <c r="D95" s="9"/>
      <c r="E95" s="9"/>
      <c r="F95" s="9"/>
      <c r="G95" s="9"/>
      <c r="H95" s="92"/>
    </row>
    <row r="96" spans="1:8">
      <c r="A96" s="5"/>
      <c r="B96" s="12"/>
      <c r="C96" s="9" t="s">
        <v>112</v>
      </c>
      <c r="D96" s="6"/>
      <c r="E96" s="21" t="s">
        <v>28</v>
      </c>
      <c r="F96" s="11" t="s">
        <v>113</v>
      </c>
      <c r="G96" s="9"/>
      <c r="H96" s="92"/>
    </row>
    <row r="97" spans="1:8">
      <c r="A97" s="5"/>
      <c r="B97" s="6"/>
      <c r="C97" s="9"/>
      <c r="D97" s="121" t="s">
        <v>114</v>
      </c>
      <c r="E97" s="3"/>
      <c r="F97" s="60"/>
      <c r="G97" s="9"/>
      <c r="H97" s="92"/>
    </row>
    <row r="98" spans="1:8">
      <c r="A98" s="5"/>
      <c r="B98" s="12"/>
      <c r="C98" s="9"/>
      <c r="D98" s="122" t="s">
        <v>115</v>
      </c>
      <c r="E98" s="3"/>
      <c r="F98" s="60"/>
      <c r="G98" s="9"/>
      <c r="H98" s="92"/>
    </row>
    <row r="99" spans="1:8">
      <c r="A99" s="5"/>
      <c r="B99" s="12"/>
      <c r="C99" s="9"/>
      <c r="D99" s="122" t="s">
        <v>116</v>
      </c>
      <c r="E99" s="110"/>
      <c r="F99" s="123">
        <v>1</v>
      </c>
      <c r="G99" s="9"/>
      <c r="H99" s="92"/>
    </row>
    <row r="100" spans="1:8">
      <c r="A100" s="61"/>
      <c r="B100" s="2"/>
      <c r="C100" s="3"/>
      <c r="D100" s="3"/>
      <c r="E100" s="3"/>
      <c r="F100" s="60"/>
      <c r="G100" s="3"/>
      <c r="H100" s="94"/>
    </row>
    <row r="101" spans="1:8">
      <c r="A101" s="5" t="s">
        <v>117</v>
      </c>
      <c r="B101" s="8"/>
      <c r="C101" s="9"/>
      <c r="D101" s="9"/>
      <c r="E101" s="9"/>
      <c r="F101" s="9"/>
      <c r="G101" s="9"/>
      <c r="H101" s="92"/>
    </row>
    <row r="102" spans="1:8">
      <c r="A102" s="5"/>
      <c r="B102" s="8"/>
      <c r="C102" s="9"/>
      <c r="D102" s="9"/>
      <c r="E102" s="9"/>
      <c r="F102" s="9"/>
      <c r="G102" s="9"/>
      <c r="H102" s="92"/>
    </row>
    <row r="103" spans="1:8">
      <c r="A103" s="24"/>
      <c r="B103" s="12"/>
      <c r="C103" s="15"/>
      <c r="D103" s="9"/>
      <c r="E103" s="9"/>
      <c r="F103" s="9"/>
      <c r="G103" s="9"/>
      <c r="H103" s="92"/>
    </row>
    <row r="104" spans="1:8">
      <c r="A104" s="5" t="s">
        <v>118</v>
      </c>
      <c r="B104" s="12"/>
      <c r="C104" s="9"/>
      <c r="D104" s="9"/>
      <c r="E104" s="9"/>
      <c r="F104" s="9"/>
      <c r="G104" s="9"/>
      <c r="H104" s="92"/>
    </row>
    <row r="105" spans="1:8">
      <c r="A105" s="5" t="s">
        <v>119</v>
      </c>
      <c r="B105" s="8"/>
      <c r="C105" s="9"/>
      <c r="D105" s="9"/>
      <c r="E105" s="9"/>
      <c r="F105" s="9"/>
      <c r="G105" s="9"/>
      <c r="H105" s="92"/>
    </row>
    <row r="106" spans="1:8">
      <c r="A106" s="5" t="s">
        <v>120</v>
      </c>
      <c r="B106" s="12"/>
      <c r="C106" s="9"/>
      <c r="D106" s="9"/>
      <c r="E106" s="9"/>
      <c r="F106" s="9"/>
      <c r="G106" s="9"/>
      <c r="H106" s="92"/>
    </row>
    <row r="107" spans="1:8">
      <c r="A107" s="124" t="s">
        <v>123</v>
      </c>
      <c r="B107" s="6"/>
      <c r="C107" s="9"/>
      <c r="D107" s="9"/>
      <c r="E107" s="9"/>
      <c r="F107" s="9"/>
      <c r="G107" s="9"/>
      <c r="H107" s="92"/>
    </row>
    <row r="108" spans="1:8">
      <c r="A108" s="5"/>
      <c r="B108" s="8"/>
      <c r="C108" s="9"/>
      <c r="D108" s="9"/>
      <c r="E108" s="9"/>
      <c r="F108" s="9"/>
      <c r="G108" s="9"/>
      <c r="H108" s="92"/>
    </row>
    <row r="109" spans="1:8">
      <c r="A109" s="5"/>
      <c r="B109" s="8"/>
      <c r="C109" s="9"/>
      <c r="D109" s="9"/>
      <c r="E109" s="9"/>
      <c r="F109" s="9"/>
      <c r="G109" s="9"/>
      <c r="H109" s="92"/>
    </row>
    <row r="110" spans="1:8">
      <c r="A110" s="5"/>
      <c r="B110" s="12"/>
      <c r="C110" s="9"/>
      <c r="D110" s="9"/>
      <c r="E110" s="9"/>
      <c r="F110" s="9"/>
      <c r="G110" s="9"/>
      <c r="H110" s="92"/>
    </row>
    <row r="111" spans="1:8">
      <c r="A111" s="5"/>
      <c r="B111" s="8"/>
      <c r="C111" s="9"/>
      <c r="D111" s="9"/>
      <c r="E111" s="9"/>
      <c r="F111" s="9"/>
      <c r="G111" s="9"/>
      <c r="H111" s="92"/>
    </row>
    <row r="112" spans="1:8">
      <c r="A112" s="5"/>
      <c r="B112" s="8"/>
      <c r="C112" s="9"/>
      <c r="D112" s="9"/>
      <c r="E112" s="9"/>
      <c r="F112" s="9"/>
      <c r="G112" s="9"/>
      <c r="H112" s="92"/>
    </row>
    <row r="113" spans="1:8">
      <c r="A113" s="5"/>
      <c r="B113" s="12"/>
      <c r="C113" s="9"/>
      <c r="D113" s="9"/>
      <c r="E113" s="9"/>
      <c r="F113" s="9"/>
      <c r="G113" s="9"/>
      <c r="H113" s="92"/>
    </row>
    <row r="114" spans="1:8">
      <c r="A114" s="5"/>
      <c r="B114" s="12"/>
      <c r="C114" s="9"/>
      <c r="D114" s="9"/>
      <c r="E114" s="9"/>
      <c r="F114" s="9"/>
      <c r="G114" s="9"/>
      <c r="H114" s="92"/>
    </row>
    <row r="115" spans="1:8">
      <c r="A115" s="5"/>
      <c r="B115" s="12"/>
      <c r="C115" s="9"/>
      <c r="D115" s="9"/>
      <c r="E115" s="9"/>
      <c r="F115" s="9"/>
      <c r="G115" s="9"/>
      <c r="H115" s="92"/>
    </row>
    <row r="116" spans="1:8">
      <c r="A116" s="5"/>
      <c r="B116" s="12"/>
      <c r="C116" s="9"/>
      <c r="D116" s="9"/>
      <c r="E116" s="9"/>
      <c r="F116" s="9"/>
      <c r="G116" s="9"/>
      <c r="H116" s="92"/>
    </row>
    <row r="117" spans="1:8">
      <c r="A117" s="5"/>
      <c r="B117" s="12"/>
      <c r="C117" s="9"/>
      <c r="D117" s="9"/>
      <c r="E117" s="9"/>
      <c r="F117" s="9"/>
      <c r="G117" s="9"/>
      <c r="H117" s="92"/>
    </row>
    <row r="118" spans="1:8">
      <c r="A118" s="5"/>
      <c r="B118" s="100"/>
      <c r="C118" s="9"/>
      <c r="D118" s="9"/>
      <c r="E118" s="9"/>
      <c r="F118" s="9"/>
      <c r="G118" s="9"/>
      <c r="H118" s="92"/>
    </row>
    <row r="119" spans="1:8">
      <c r="A119" s="5"/>
      <c r="B119" s="100"/>
      <c r="C119" s="9"/>
      <c r="D119" s="9"/>
      <c r="E119" s="9"/>
      <c r="F119" s="9"/>
      <c r="G119" s="9"/>
      <c r="H119" s="92"/>
    </row>
    <row r="120" spans="1:8">
      <c r="A120" s="5"/>
      <c r="B120" s="100"/>
      <c r="C120" s="9"/>
      <c r="D120" s="9"/>
      <c r="E120" s="9"/>
      <c r="F120" s="9"/>
      <c r="G120" s="9"/>
      <c r="H120" s="92"/>
    </row>
    <row r="121" spans="1:8">
      <c r="A121" s="5"/>
      <c r="B121" s="100"/>
      <c r="C121" s="9"/>
      <c r="D121" s="9"/>
      <c r="E121" s="9"/>
      <c r="F121" s="9"/>
      <c r="G121" s="9"/>
      <c r="H121" s="92"/>
    </row>
    <row r="122" spans="1:8">
      <c r="A122" s="5"/>
      <c r="B122" s="100"/>
      <c r="C122" s="9"/>
      <c r="D122" s="9"/>
      <c r="E122" s="9"/>
      <c r="F122" s="9"/>
      <c r="G122" s="9"/>
      <c r="H122" s="92"/>
    </row>
    <row r="123" spans="1:8">
      <c r="A123" s="61"/>
      <c r="B123" s="1"/>
      <c r="C123" s="3"/>
      <c r="D123" s="3"/>
      <c r="E123" s="3"/>
      <c r="F123" s="3"/>
      <c r="G123" s="3"/>
      <c r="H123" s="94"/>
    </row>
    <row r="124" spans="1:8">
      <c r="A124" s="95" t="s">
        <v>121</v>
      </c>
      <c r="B124" s="6"/>
      <c r="C124" s="9"/>
      <c r="D124" s="9"/>
      <c r="E124" s="21">
        <v>2</v>
      </c>
      <c r="F124" s="9"/>
      <c r="G124" s="9"/>
      <c r="H124" s="29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24"/>
  <sheetViews>
    <sheetView topLeftCell="A67" workbookViewId="0">
      <selection activeCell="F85" sqref="F85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9"/>
      <c r="F2" s="9"/>
      <c r="G2" s="6"/>
      <c r="H2" s="10" t="s">
        <v>2</v>
      </c>
    </row>
    <row r="3" spans="1:8">
      <c r="A3" s="11" t="s">
        <v>3</v>
      </c>
      <c r="B3" s="12"/>
      <c r="C3" s="7"/>
      <c r="D3" s="8"/>
      <c r="E3" s="8"/>
      <c r="F3" s="6"/>
      <c r="G3" s="13"/>
      <c r="H3" s="14" t="s">
        <v>4</v>
      </c>
    </row>
    <row r="4" spans="1:8">
      <c r="A4" s="5" t="s">
        <v>5</v>
      </c>
      <c r="B4" s="6"/>
      <c r="C4" s="15"/>
      <c r="D4" s="6"/>
      <c r="E4" s="6"/>
      <c r="F4" s="9"/>
      <c r="G4" s="16"/>
      <c r="H4" s="17" t="s">
        <v>6</v>
      </c>
    </row>
    <row r="5" spans="1:8">
      <c r="A5" s="5"/>
      <c r="B5" s="6"/>
      <c r="C5" s="15"/>
      <c r="D5" s="9"/>
      <c r="E5" s="18" t="s">
        <v>7</v>
      </c>
      <c r="F5" s="9"/>
      <c r="G5" s="16"/>
      <c r="H5" s="19">
        <v>2021</v>
      </c>
    </row>
    <row r="6" spans="1:8">
      <c r="A6" s="20"/>
      <c r="B6" s="6"/>
      <c r="C6" s="13"/>
      <c r="D6" s="21"/>
      <c r="E6" s="21"/>
      <c r="F6" s="22"/>
      <c r="G6" s="6"/>
      <c r="H6" s="23" t="s">
        <v>8</v>
      </c>
    </row>
    <row r="7" spans="1:8">
      <c r="A7" s="24" t="s">
        <v>9</v>
      </c>
      <c r="B7" s="6"/>
      <c r="C7" s="13"/>
      <c r="D7" s="21"/>
      <c r="E7" s="21"/>
      <c r="F7" s="22"/>
      <c r="G7" s="6"/>
      <c r="H7" s="25" t="s">
        <v>138</v>
      </c>
    </row>
    <row r="8" spans="1:8">
      <c r="A8" s="26" t="s">
        <v>10</v>
      </c>
      <c r="B8" s="6"/>
      <c r="C8" s="13"/>
      <c r="D8" s="21"/>
      <c r="E8" s="16"/>
      <c r="F8" s="22"/>
      <c r="G8" s="6"/>
      <c r="H8" s="10" t="s">
        <v>127</v>
      </c>
    </row>
    <row r="9" spans="1:8">
      <c r="A9" s="27"/>
      <c r="B9" s="6"/>
      <c r="C9" s="13"/>
      <c r="D9" s="21"/>
      <c r="E9" s="16"/>
      <c r="F9" s="22"/>
      <c r="G9" s="6"/>
      <c r="H9" s="10" t="s">
        <v>11</v>
      </c>
    </row>
    <row r="10" spans="1:8">
      <c r="A10" s="28"/>
      <c r="B10" s="6"/>
      <c r="C10" s="16"/>
      <c r="D10" s="29"/>
      <c r="E10" s="16"/>
      <c r="F10" s="29"/>
      <c r="G10" s="30"/>
      <c r="H10" s="31" t="s">
        <v>12</v>
      </c>
    </row>
    <row r="11" spans="1:8">
      <c r="A11" s="32"/>
      <c r="B11" s="33"/>
      <c r="C11" s="34" t="s">
        <v>13</v>
      </c>
      <c r="D11" s="35"/>
      <c r="E11" s="35"/>
      <c r="F11" s="210" t="s">
        <v>14</v>
      </c>
      <c r="G11" s="211"/>
      <c r="H11" s="36"/>
    </row>
    <row r="12" spans="1:8">
      <c r="A12" s="5"/>
      <c r="B12" s="22" t="s">
        <v>15</v>
      </c>
      <c r="C12" s="37" t="s">
        <v>16</v>
      </c>
      <c r="D12" s="37" t="s">
        <v>17</v>
      </c>
      <c r="E12" s="37" t="s">
        <v>18</v>
      </c>
      <c r="F12" s="37" t="s">
        <v>19</v>
      </c>
      <c r="G12" s="37" t="s">
        <v>20</v>
      </c>
      <c r="H12" s="37" t="s">
        <v>21</v>
      </c>
    </row>
    <row r="13" spans="1:8">
      <c r="A13" s="38"/>
      <c r="B13" s="2"/>
      <c r="C13" s="39" t="s">
        <v>22</v>
      </c>
      <c r="D13" s="40">
        <v>-1</v>
      </c>
      <c r="E13" s="40">
        <v>-2</v>
      </c>
      <c r="F13" s="40">
        <v>-3</v>
      </c>
      <c r="G13" s="40">
        <v>-4</v>
      </c>
      <c r="H13" s="40">
        <v>-5</v>
      </c>
    </row>
    <row r="14" spans="1:8">
      <c r="A14" s="28" t="s">
        <v>23</v>
      </c>
      <c r="B14" s="6" t="s">
        <v>24</v>
      </c>
      <c r="C14" s="212">
        <v>1</v>
      </c>
      <c r="D14" s="41">
        <f>D15+D21+D22</f>
        <v>11621156</v>
      </c>
      <c r="E14" s="138">
        <f>E15+E21+E22</f>
        <v>98957627</v>
      </c>
      <c r="F14" s="41">
        <f>(F16-F17)/0.26</f>
        <v>41543542.307692304</v>
      </c>
      <c r="G14" s="42">
        <f>(G16-G17)/0.23</f>
        <v>1113752.1739130435</v>
      </c>
      <c r="H14" s="43">
        <f t="shared" ref="H14:H27" si="0">SUM(D14:G14)</f>
        <v>153236077.48160532</v>
      </c>
    </row>
    <row r="15" spans="1:8" outlineLevel="1">
      <c r="A15" s="28"/>
      <c r="B15" s="44" t="s">
        <v>25</v>
      </c>
      <c r="C15" s="213"/>
      <c r="D15" s="46">
        <v>10978171</v>
      </c>
      <c r="E15" s="47">
        <v>98824654</v>
      </c>
      <c r="F15" s="41"/>
      <c r="G15" s="42"/>
      <c r="H15" s="43"/>
    </row>
    <row r="16" spans="1:8" outlineLevel="1">
      <c r="A16" s="28"/>
      <c r="B16" s="44" t="s">
        <v>132</v>
      </c>
      <c r="C16" s="213"/>
      <c r="D16" s="46"/>
      <c r="E16" s="47"/>
      <c r="F16" s="46">
        <v>11145726</v>
      </c>
      <c r="G16" s="47">
        <v>256163</v>
      </c>
      <c r="H16" s="43"/>
    </row>
    <row r="17" spans="1:8" outlineLevel="1">
      <c r="A17" s="28"/>
      <c r="B17" s="44" t="s">
        <v>133</v>
      </c>
      <c r="C17" s="213"/>
      <c r="D17" s="46"/>
      <c r="E17" s="47"/>
      <c r="F17" s="46">
        <v>344405</v>
      </c>
      <c r="G17" s="47">
        <v>0</v>
      </c>
      <c r="H17" s="43"/>
    </row>
    <row r="18" spans="1:8">
      <c r="A18" s="48" t="s">
        <v>28</v>
      </c>
      <c r="B18" s="6" t="s">
        <v>29</v>
      </c>
      <c r="C18" s="45">
        <v>2</v>
      </c>
      <c r="D18" s="49"/>
      <c r="E18" s="50"/>
      <c r="F18" s="49">
        <f>F85</f>
        <v>9712680.7692307681</v>
      </c>
      <c r="G18" s="50"/>
      <c r="H18" s="43"/>
    </row>
    <row r="19" spans="1:8">
      <c r="A19" s="5" t="s">
        <v>30</v>
      </c>
      <c r="B19" s="51" t="s">
        <v>31</v>
      </c>
      <c r="C19" s="37">
        <v>21</v>
      </c>
      <c r="D19" s="126">
        <v>257161</v>
      </c>
      <c r="E19" s="127">
        <v>2322341</v>
      </c>
      <c r="F19" s="52"/>
      <c r="G19" s="53"/>
      <c r="H19" s="43">
        <f t="shared" si="0"/>
        <v>2579502</v>
      </c>
    </row>
    <row r="20" spans="1:8">
      <c r="A20" s="5" t="s">
        <v>32</v>
      </c>
      <c r="B20" s="11" t="s">
        <v>33</v>
      </c>
      <c r="C20" s="54">
        <v>22</v>
      </c>
      <c r="D20" s="128">
        <v>0</v>
      </c>
      <c r="E20" s="129">
        <v>0</v>
      </c>
      <c r="F20" s="52"/>
      <c r="G20" s="53"/>
      <c r="H20" s="43">
        <f t="shared" si="0"/>
        <v>0</v>
      </c>
    </row>
    <row r="21" spans="1:8">
      <c r="A21" s="5" t="s">
        <v>34</v>
      </c>
      <c r="B21" s="51" t="s">
        <v>35</v>
      </c>
      <c r="C21" s="37">
        <v>23</v>
      </c>
      <c r="D21" s="126">
        <v>49237</v>
      </c>
      <c r="E21" s="127">
        <v>132973</v>
      </c>
      <c r="F21" s="52"/>
      <c r="G21" s="53"/>
      <c r="H21" s="59">
        <f t="shared" si="0"/>
        <v>182210</v>
      </c>
    </row>
    <row r="22" spans="1:8">
      <c r="A22" s="5"/>
      <c r="B22" s="60" t="s">
        <v>36</v>
      </c>
      <c r="C22" s="54">
        <v>24</v>
      </c>
      <c r="D22" s="128">
        <v>593748</v>
      </c>
      <c r="E22" s="129">
        <v>0</v>
      </c>
      <c r="F22" s="52"/>
      <c r="G22" s="53"/>
      <c r="H22" s="43">
        <f t="shared" si="0"/>
        <v>593748</v>
      </c>
    </row>
    <row r="23" spans="1:8">
      <c r="A23" s="5"/>
      <c r="B23" s="61" t="s">
        <v>37</v>
      </c>
      <c r="C23" s="37">
        <v>25</v>
      </c>
      <c r="D23" s="126"/>
      <c r="E23" s="127"/>
      <c r="F23" s="52"/>
      <c r="G23" s="53"/>
      <c r="H23" s="59">
        <f t="shared" si="0"/>
        <v>0</v>
      </c>
    </row>
    <row r="24" spans="1:8">
      <c r="A24" s="5"/>
      <c r="B24" s="61" t="s">
        <v>38</v>
      </c>
      <c r="C24" s="54">
        <v>26</v>
      </c>
      <c r="D24" s="129">
        <v>54089.499999999993</v>
      </c>
      <c r="E24" s="129"/>
      <c r="F24" s="52"/>
      <c r="G24" s="53"/>
      <c r="H24" s="43">
        <f t="shared" si="0"/>
        <v>54089.499999999993</v>
      </c>
    </row>
    <row r="25" spans="1:8">
      <c r="A25" s="5"/>
      <c r="B25" s="61" t="s">
        <v>39</v>
      </c>
      <c r="C25" s="54">
        <v>27</v>
      </c>
      <c r="D25" s="64"/>
      <c r="E25" s="65"/>
      <c r="F25" s="64"/>
      <c r="G25" s="65"/>
      <c r="H25" s="43">
        <f t="shared" si="0"/>
        <v>0</v>
      </c>
    </row>
    <row r="26" spans="1:8">
      <c r="A26" s="5"/>
      <c r="B26" s="61" t="s">
        <v>40</v>
      </c>
      <c r="C26" s="54">
        <v>28</v>
      </c>
      <c r="D26" s="66"/>
      <c r="E26" s="65"/>
      <c r="F26" s="64"/>
      <c r="G26" s="39"/>
      <c r="H26" s="43">
        <f t="shared" si="0"/>
        <v>0</v>
      </c>
    </row>
    <row r="27" spans="1:8">
      <c r="A27" s="5"/>
      <c r="B27" s="5" t="s">
        <v>41</v>
      </c>
      <c r="C27" s="54">
        <v>29</v>
      </c>
      <c r="D27" s="64"/>
      <c r="E27" s="65"/>
      <c r="F27" s="64"/>
      <c r="G27" s="65"/>
      <c r="H27" s="43">
        <f t="shared" si="0"/>
        <v>0</v>
      </c>
    </row>
    <row r="28" spans="1:8">
      <c r="A28" s="5"/>
      <c r="B28" s="51" t="s">
        <v>42</v>
      </c>
      <c r="C28" s="37">
        <v>30</v>
      </c>
      <c r="D28" s="59">
        <f>SUM(D19:D23)-D24</f>
        <v>846056.5</v>
      </c>
      <c r="E28" s="59">
        <f>SUM(E19:E23)-E24</f>
        <v>2455314</v>
      </c>
      <c r="F28" s="59">
        <f>SUM(F19:F23)-F24</f>
        <v>0</v>
      </c>
      <c r="G28" s="59">
        <f>SUM(G19:G23)-G24</f>
        <v>0</v>
      </c>
      <c r="H28" s="56">
        <f>SUM(H19:H23)-H24</f>
        <v>3301370.5</v>
      </c>
    </row>
    <row r="29" spans="1:8">
      <c r="A29" s="67" t="s">
        <v>43</v>
      </c>
      <c r="B29" s="68"/>
      <c r="C29" s="54">
        <v>40</v>
      </c>
      <c r="D29" s="55">
        <f>D14-D28</f>
        <v>10775099.5</v>
      </c>
      <c r="E29" s="69">
        <f>E14-E28</f>
        <v>96502313</v>
      </c>
      <c r="F29" s="56">
        <f>F14+F18-F28</f>
        <v>51256223.076923072</v>
      </c>
      <c r="G29" s="55">
        <f>G14-G28</f>
        <v>1113752.1739130435</v>
      </c>
      <c r="H29" s="56">
        <f>H14-H28</f>
        <v>149934706.98160532</v>
      </c>
    </row>
    <row r="30" spans="1:8">
      <c r="A30" s="28" t="s">
        <v>44</v>
      </c>
      <c r="B30" s="51" t="s">
        <v>45</v>
      </c>
      <c r="C30" s="39">
        <v>51</v>
      </c>
      <c r="D30" s="130">
        <v>7569</v>
      </c>
      <c r="E30" s="131">
        <v>10449</v>
      </c>
      <c r="F30" s="70"/>
      <c r="G30" s="71"/>
      <c r="H30" s="43">
        <f t="shared" ref="H30:H39" si="1">SUM(D30:G30)</f>
        <v>18018</v>
      </c>
    </row>
    <row r="31" spans="1:8">
      <c r="A31" s="72" t="s">
        <v>46</v>
      </c>
      <c r="B31" s="11" t="s">
        <v>47</v>
      </c>
      <c r="C31" s="39">
        <v>52</v>
      </c>
      <c r="D31" s="126"/>
      <c r="E31" s="127"/>
      <c r="F31" s="73"/>
      <c r="G31" s="74"/>
      <c r="H31" s="43">
        <f t="shared" si="1"/>
        <v>0</v>
      </c>
    </row>
    <row r="32" spans="1:8">
      <c r="A32" s="5"/>
      <c r="B32" s="51" t="s">
        <v>48</v>
      </c>
      <c r="C32" s="39">
        <v>53</v>
      </c>
      <c r="D32" s="128"/>
      <c r="E32" s="129"/>
      <c r="F32" s="70"/>
      <c r="G32" s="71"/>
      <c r="H32" s="43">
        <f t="shared" si="1"/>
        <v>0</v>
      </c>
    </row>
    <row r="33" spans="1:8">
      <c r="A33" s="5"/>
      <c r="B33" s="11" t="s">
        <v>49</v>
      </c>
      <c r="C33" s="39">
        <v>54</v>
      </c>
      <c r="D33" s="126"/>
      <c r="E33" s="127"/>
      <c r="F33" s="73"/>
      <c r="G33" s="74"/>
      <c r="H33" s="59">
        <f t="shared" si="1"/>
        <v>0</v>
      </c>
    </row>
    <row r="34" spans="1:8">
      <c r="A34" s="5"/>
      <c r="B34" s="51" t="s">
        <v>50</v>
      </c>
      <c r="C34" s="39">
        <v>55</v>
      </c>
      <c r="D34" s="128"/>
      <c r="E34" s="129"/>
      <c r="F34" s="70"/>
      <c r="G34" s="71"/>
      <c r="H34" s="43">
        <f t="shared" si="1"/>
        <v>0</v>
      </c>
    </row>
    <row r="35" spans="1:8">
      <c r="A35" s="5"/>
      <c r="B35" s="51" t="s">
        <v>51</v>
      </c>
      <c r="C35" s="39">
        <v>56</v>
      </c>
      <c r="D35" s="126"/>
      <c r="E35" s="127"/>
      <c r="F35" s="73"/>
      <c r="G35" s="74"/>
      <c r="H35" s="59">
        <f t="shared" si="1"/>
        <v>0</v>
      </c>
    </row>
    <row r="36" spans="1:8">
      <c r="A36" s="5"/>
      <c r="B36" s="11" t="s">
        <v>52</v>
      </c>
      <c r="C36" s="39">
        <v>57</v>
      </c>
      <c r="D36" s="128">
        <v>2668</v>
      </c>
      <c r="E36" s="129">
        <v>14097</v>
      </c>
      <c r="F36" s="70"/>
      <c r="G36" s="71"/>
      <c r="H36" s="43">
        <f t="shared" si="1"/>
        <v>16765</v>
      </c>
    </row>
    <row r="37" spans="1:8">
      <c r="A37" s="5"/>
      <c r="B37" s="51" t="s">
        <v>40</v>
      </c>
      <c r="C37" s="39">
        <v>58</v>
      </c>
      <c r="D37" s="62"/>
      <c r="E37" s="63"/>
      <c r="F37" s="75"/>
      <c r="G37" s="76"/>
      <c r="H37" s="59">
        <f t="shared" si="1"/>
        <v>0</v>
      </c>
    </row>
    <row r="38" spans="1:8">
      <c r="A38" s="5"/>
      <c r="B38" s="11" t="s">
        <v>41</v>
      </c>
      <c r="C38" s="39">
        <v>59</v>
      </c>
      <c r="D38" s="55"/>
      <c r="E38" s="56"/>
      <c r="F38" s="77"/>
      <c r="G38" s="78"/>
      <c r="H38" s="43">
        <f t="shared" si="1"/>
        <v>0</v>
      </c>
    </row>
    <row r="39" spans="1:8">
      <c r="A39" s="5"/>
      <c r="B39" s="51" t="s">
        <v>53</v>
      </c>
      <c r="C39" s="39">
        <v>60</v>
      </c>
      <c r="D39" s="62"/>
      <c r="E39" s="63"/>
      <c r="F39" s="75"/>
      <c r="G39" s="76"/>
      <c r="H39" s="59">
        <f t="shared" si="1"/>
        <v>0</v>
      </c>
    </row>
    <row r="40" spans="1:8">
      <c r="A40" s="5"/>
      <c r="B40" s="61" t="s">
        <v>54</v>
      </c>
      <c r="C40" s="39">
        <v>61</v>
      </c>
      <c r="D40" s="55"/>
      <c r="E40" s="56"/>
      <c r="F40" s="77"/>
      <c r="G40" s="78"/>
      <c r="H40" s="43"/>
    </row>
    <row r="41" spans="1:8">
      <c r="A41" s="5"/>
      <c r="B41" s="61" t="s">
        <v>55</v>
      </c>
      <c r="C41" s="39">
        <v>62</v>
      </c>
      <c r="D41" s="62"/>
      <c r="E41" s="63"/>
      <c r="F41" s="75"/>
      <c r="G41" s="76"/>
      <c r="H41" s="59"/>
    </row>
    <row r="42" spans="1:8">
      <c r="A42" s="5"/>
      <c r="B42" s="61" t="s">
        <v>56</v>
      </c>
      <c r="C42" s="39">
        <v>63</v>
      </c>
      <c r="D42" s="55"/>
      <c r="E42" s="56"/>
      <c r="F42" s="77"/>
      <c r="G42" s="78"/>
      <c r="H42" s="43"/>
    </row>
    <row r="43" spans="1:8">
      <c r="A43" s="5"/>
      <c r="B43" s="61" t="s">
        <v>57</v>
      </c>
      <c r="C43" s="39">
        <v>64</v>
      </c>
      <c r="D43" s="62"/>
      <c r="E43" s="63"/>
      <c r="F43" s="75"/>
      <c r="G43" s="76"/>
      <c r="H43" s="59"/>
    </row>
    <row r="44" spans="1:8">
      <c r="A44" s="5"/>
      <c r="B44" s="61" t="s">
        <v>58</v>
      </c>
      <c r="C44" s="39">
        <v>65</v>
      </c>
      <c r="D44" s="55"/>
      <c r="E44" s="56"/>
      <c r="F44" s="77"/>
      <c r="G44" s="78"/>
      <c r="H44" s="43"/>
    </row>
    <row r="45" spans="1:8">
      <c r="A45" s="5"/>
      <c r="B45" s="61" t="s">
        <v>59</v>
      </c>
      <c r="C45" s="39">
        <v>66</v>
      </c>
      <c r="D45" s="64"/>
      <c r="E45" s="65"/>
      <c r="F45" s="79"/>
      <c r="G45" s="80"/>
      <c r="H45" s="81"/>
    </row>
    <row r="46" spans="1:8">
      <c r="A46" s="5"/>
      <c r="B46" s="61" t="s">
        <v>60</v>
      </c>
      <c r="C46" s="39">
        <v>67</v>
      </c>
      <c r="D46" s="62"/>
      <c r="E46" s="63"/>
      <c r="F46" s="75"/>
      <c r="G46" s="76"/>
      <c r="H46" s="59"/>
    </row>
    <row r="47" spans="1:8">
      <c r="A47" s="61"/>
      <c r="B47" s="51" t="s">
        <v>124</v>
      </c>
      <c r="C47" s="54">
        <v>70</v>
      </c>
      <c r="D47" s="55">
        <f>SUM(D30:D41)</f>
        <v>10237</v>
      </c>
      <c r="E47" s="56">
        <f>SUM(E30:E41)</f>
        <v>24546</v>
      </c>
      <c r="F47" s="55">
        <f>SUM(F30:F41)</f>
        <v>0</v>
      </c>
      <c r="G47" s="56">
        <f>SUM(G30:G41)</f>
        <v>0</v>
      </c>
      <c r="H47" s="43">
        <f>SUM(H30:H41)</f>
        <v>34783</v>
      </c>
    </row>
    <row r="48" spans="1:8">
      <c r="A48" s="5" t="s">
        <v>61</v>
      </c>
      <c r="B48" s="51" t="s">
        <v>62</v>
      </c>
      <c r="C48" s="54">
        <v>81</v>
      </c>
      <c r="D48" s="55">
        <f>D29-D47</f>
        <v>10764862.5</v>
      </c>
      <c r="E48" s="56">
        <f>E29-E47</f>
        <v>96477767</v>
      </c>
      <c r="F48" s="55">
        <f>F29-F47</f>
        <v>51256223.076923072</v>
      </c>
      <c r="G48" s="56">
        <f>G29-G47</f>
        <v>1113752.1739130435</v>
      </c>
      <c r="H48" s="43">
        <f>SUM(D48:G48)</f>
        <v>159612604.7508361</v>
      </c>
    </row>
    <row r="49" spans="1:8">
      <c r="A49" s="72" t="s">
        <v>28</v>
      </c>
      <c r="B49" s="60" t="s">
        <v>134</v>
      </c>
      <c r="C49" s="39">
        <v>82</v>
      </c>
      <c r="D49" s="64"/>
      <c r="E49" s="65"/>
      <c r="F49" s="82"/>
      <c r="G49" s="83"/>
      <c r="H49" s="43"/>
    </row>
    <row r="50" spans="1:8">
      <c r="A50" s="72" t="s">
        <v>63</v>
      </c>
      <c r="B50" s="60" t="s">
        <v>64</v>
      </c>
      <c r="C50" s="39">
        <v>83</v>
      </c>
      <c r="D50" s="62"/>
      <c r="E50" s="63"/>
      <c r="F50" s="62"/>
      <c r="G50" s="63"/>
      <c r="H50" s="43"/>
    </row>
    <row r="51" spans="1:8">
      <c r="A51" s="84" t="s">
        <v>65</v>
      </c>
      <c r="B51" s="60" t="s">
        <v>66</v>
      </c>
      <c r="C51" s="39">
        <v>84</v>
      </c>
      <c r="D51" s="55"/>
      <c r="E51" s="56"/>
      <c r="F51" s="55"/>
      <c r="G51" s="56"/>
      <c r="H51" s="43"/>
    </row>
    <row r="52" spans="1:8">
      <c r="A52" s="84" t="s">
        <v>67</v>
      </c>
      <c r="B52" s="60" t="s">
        <v>68</v>
      </c>
      <c r="C52" s="39">
        <v>85</v>
      </c>
      <c r="D52" s="62"/>
      <c r="E52" s="63"/>
      <c r="F52" s="62"/>
      <c r="G52" s="63"/>
      <c r="H52" s="43"/>
    </row>
    <row r="53" spans="1:8">
      <c r="A53" s="84" t="s">
        <v>69</v>
      </c>
      <c r="B53" s="60" t="s">
        <v>70</v>
      </c>
      <c r="C53" s="39">
        <v>86</v>
      </c>
      <c r="D53" s="55"/>
      <c r="E53" s="56"/>
      <c r="F53" s="55"/>
      <c r="G53" s="56"/>
      <c r="H53" s="43"/>
    </row>
    <row r="54" spans="1:8">
      <c r="A54" s="84" t="s">
        <v>71</v>
      </c>
      <c r="B54" s="60" t="s">
        <v>39</v>
      </c>
      <c r="C54" s="39">
        <v>87</v>
      </c>
      <c r="D54" s="62"/>
      <c r="E54" s="63"/>
      <c r="F54" s="62"/>
      <c r="G54" s="63"/>
      <c r="H54" s="43"/>
    </row>
    <row r="55" spans="1:8">
      <c r="A55" s="84" t="s">
        <v>72</v>
      </c>
      <c r="B55" s="61" t="s">
        <v>40</v>
      </c>
      <c r="C55" s="39">
        <v>88</v>
      </c>
      <c r="D55" s="55"/>
      <c r="E55" s="56"/>
      <c r="F55" s="55"/>
      <c r="G55" s="56"/>
      <c r="H55" s="43"/>
    </row>
    <row r="56" spans="1:8">
      <c r="A56" s="85" t="s">
        <v>73</v>
      </c>
      <c r="B56" s="11" t="s">
        <v>41</v>
      </c>
      <c r="C56" s="39">
        <v>89</v>
      </c>
      <c r="D56" s="64"/>
      <c r="E56" s="65"/>
      <c r="F56" s="64"/>
      <c r="G56" s="65"/>
      <c r="H56" s="43"/>
    </row>
    <row r="57" spans="1:8">
      <c r="A57" s="86"/>
      <c r="B57" s="51" t="s">
        <v>74</v>
      </c>
      <c r="C57" s="39">
        <v>90</v>
      </c>
      <c r="D57" s="64">
        <f>SUM(D48:D56)</f>
        <v>10764862.5</v>
      </c>
      <c r="E57" s="65">
        <f>SUM(E48:E56)</f>
        <v>96477767</v>
      </c>
      <c r="F57" s="64">
        <f>SUM(F48:F56)</f>
        <v>51256223.076923072</v>
      </c>
      <c r="G57" s="65">
        <f>SUM(G48:G56)</f>
        <v>1113752.1739130435</v>
      </c>
      <c r="H57" s="81">
        <f>SUM(H48:H56)</f>
        <v>159612604.7508361</v>
      </c>
    </row>
    <row r="58" spans="1:8">
      <c r="A58" s="87"/>
      <c r="B58" s="88" t="s">
        <v>75</v>
      </c>
      <c r="C58" s="39"/>
      <c r="D58" s="64">
        <f>D57+'Aug21'!D58</f>
        <v>92528724.831666663</v>
      </c>
      <c r="E58" s="64">
        <f>E57+'Aug21'!E58</f>
        <v>851613531</v>
      </c>
      <c r="F58" s="64">
        <f>F57+'Aug21'!F58</f>
        <v>433795784.61538464</v>
      </c>
      <c r="G58" s="64">
        <f>G57+'Aug21'!G58</f>
        <v>12760269.565217391</v>
      </c>
      <c r="H58" s="64">
        <f>H57+'Aug21'!H58</f>
        <v>1390698310.0122685</v>
      </c>
    </row>
    <row r="59" spans="1:8">
      <c r="A59" s="89" t="s">
        <v>76</v>
      </c>
      <c r="B59" s="32" t="s">
        <v>77</v>
      </c>
      <c r="C59" s="22"/>
      <c r="D59" s="90"/>
      <c r="E59" s="90"/>
      <c r="F59" s="90"/>
      <c r="G59" s="90"/>
      <c r="H59" s="59"/>
    </row>
    <row r="60" spans="1:8">
      <c r="A60" s="5"/>
      <c r="B60" s="91" t="s">
        <v>156</v>
      </c>
      <c r="C60" s="21"/>
      <c r="D60" s="62"/>
      <c r="E60" s="62"/>
      <c r="F60" s="62"/>
      <c r="G60" s="62"/>
      <c r="H60" s="59"/>
    </row>
    <row r="61" spans="1:8">
      <c r="A61" s="5"/>
      <c r="B61" s="32" t="s">
        <v>78</v>
      </c>
      <c r="C61" s="33"/>
      <c r="D61" s="33"/>
      <c r="E61" s="33"/>
      <c r="F61" s="33"/>
      <c r="G61" s="125" t="s">
        <v>79</v>
      </c>
      <c r="H61" s="93"/>
    </row>
    <row r="62" spans="1:8">
      <c r="A62" s="61"/>
      <c r="B62" s="38" t="s">
        <v>154</v>
      </c>
      <c r="C62" s="3"/>
      <c r="D62" s="3"/>
      <c r="E62" s="3"/>
      <c r="F62" s="3"/>
      <c r="G62" s="60"/>
      <c r="H62" s="94"/>
    </row>
    <row r="63" spans="1:8">
      <c r="A63" s="6"/>
      <c r="B63" s="95"/>
      <c r="C63" s="9"/>
      <c r="D63" s="9"/>
      <c r="E63" s="21" t="s">
        <v>80</v>
      </c>
      <c r="F63" s="9"/>
      <c r="G63" s="9"/>
      <c r="H63" s="29" t="s">
        <v>81</v>
      </c>
    </row>
    <row r="64" spans="1:8">
      <c r="A64" s="6"/>
      <c r="B64" s="6"/>
      <c r="C64" s="9"/>
      <c r="D64" s="9"/>
      <c r="E64" s="21">
        <v>1</v>
      </c>
      <c r="F64" s="9"/>
      <c r="G64" s="9"/>
      <c r="H64" s="6"/>
    </row>
    <row r="65" spans="1:8">
      <c r="A65" s="6"/>
      <c r="B65" s="9"/>
      <c r="C65" s="9"/>
      <c r="D65" s="9"/>
      <c r="E65" s="6"/>
      <c r="F65" s="9"/>
      <c r="G65" s="9"/>
      <c r="H65" s="9"/>
    </row>
    <row r="66" spans="1:8">
      <c r="A66" s="6"/>
      <c r="B66" s="96"/>
      <c r="C66" s="6"/>
      <c r="D66" s="9"/>
      <c r="E66" s="9"/>
      <c r="F66" s="9"/>
      <c r="G66" s="9"/>
      <c r="H66" s="9"/>
    </row>
    <row r="67" spans="1:8">
      <c r="A67" s="89"/>
      <c r="B67" s="97"/>
      <c r="C67" s="98"/>
      <c r="D67" s="33"/>
      <c r="E67" s="33"/>
      <c r="F67" s="98"/>
      <c r="G67" s="98"/>
      <c r="H67" s="99" t="str">
        <f t="shared" ref="H67:H72" si="2">H2</f>
        <v>STATE</v>
      </c>
    </row>
    <row r="68" spans="1:8">
      <c r="A68" s="5"/>
      <c r="B68" s="100"/>
      <c r="C68" s="8"/>
      <c r="D68" s="7"/>
      <c r="E68" s="8"/>
      <c r="F68" s="8"/>
      <c r="G68" s="8"/>
      <c r="H68" s="101" t="str">
        <f t="shared" si="2"/>
        <v>Kansas</v>
      </c>
    </row>
    <row r="69" spans="1:8">
      <c r="A69" s="5"/>
      <c r="B69" s="100"/>
      <c r="C69" s="8"/>
      <c r="D69" s="7" t="s">
        <v>82</v>
      </c>
      <c r="E69" s="6"/>
      <c r="F69" s="8"/>
      <c r="G69" s="8"/>
      <c r="H69" s="99" t="str">
        <f t="shared" si="2"/>
        <v>YEAR</v>
      </c>
    </row>
    <row r="70" spans="1:8">
      <c r="A70" s="5"/>
      <c r="B70" s="100"/>
      <c r="C70" s="9"/>
      <c r="D70" s="6"/>
      <c r="E70" s="9"/>
      <c r="F70" s="9"/>
      <c r="G70" s="9"/>
      <c r="H70" s="99">
        <v>201</v>
      </c>
    </row>
    <row r="71" spans="1:8">
      <c r="A71" s="5"/>
      <c r="B71" s="100"/>
      <c r="C71" s="102"/>
      <c r="D71" s="102"/>
      <c r="E71" s="95"/>
      <c r="F71" s="102"/>
      <c r="G71" s="102"/>
      <c r="H71" s="99" t="str">
        <f t="shared" si="2"/>
        <v>MONTH OF SALE</v>
      </c>
    </row>
    <row r="72" spans="1:8">
      <c r="A72" s="61"/>
      <c r="B72" s="1"/>
      <c r="C72" s="103"/>
      <c r="D72" s="103"/>
      <c r="E72" s="103"/>
      <c r="F72" s="103"/>
      <c r="G72" s="103"/>
      <c r="H72" s="104" t="str">
        <f t="shared" si="2"/>
        <v>September</v>
      </c>
    </row>
    <row r="73" spans="1:8">
      <c r="A73" s="11" t="s">
        <v>83</v>
      </c>
      <c r="B73" s="6"/>
      <c r="C73" s="102"/>
      <c r="D73" s="105" t="s">
        <v>84</v>
      </c>
      <c r="E73" s="105"/>
      <c r="F73" s="105"/>
      <c r="G73" s="105"/>
      <c r="H73" s="106"/>
    </row>
    <row r="74" spans="1:8">
      <c r="A74" s="5"/>
      <c r="B74" s="6"/>
      <c r="C74" s="6"/>
      <c r="D74" s="9"/>
      <c r="E74" s="21" t="s">
        <v>85</v>
      </c>
      <c r="F74" s="95" t="s">
        <v>86</v>
      </c>
      <c r="G74" s="9"/>
      <c r="H74" s="92"/>
    </row>
    <row r="75" spans="1:8">
      <c r="A75" s="5"/>
      <c r="B75" s="6"/>
      <c r="C75" s="107" t="s">
        <v>87</v>
      </c>
      <c r="D75" s="95"/>
      <c r="E75" s="9" t="s">
        <v>88</v>
      </c>
      <c r="F75" s="108">
        <v>37803</v>
      </c>
      <c r="G75" s="9"/>
      <c r="H75" s="92"/>
    </row>
    <row r="76" spans="1:8">
      <c r="A76" s="5"/>
      <c r="B76" s="6"/>
      <c r="C76" s="107" t="s">
        <v>89</v>
      </c>
      <c r="D76" s="95"/>
      <c r="E76" s="9" t="s">
        <v>88</v>
      </c>
      <c r="F76" s="108">
        <v>37803</v>
      </c>
      <c r="G76" s="9"/>
      <c r="H76" s="92"/>
    </row>
    <row r="77" spans="1:8">
      <c r="A77" s="5"/>
      <c r="B77" s="6"/>
      <c r="C77" s="107" t="s">
        <v>90</v>
      </c>
      <c r="D77" s="95"/>
      <c r="E77" s="9" t="s">
        <v>91</v>
      </c>
      <c r="F77" s="108">
        <v>39083</v>
      </c>
      <c r="G77" s="9"/>
      <c r="H77" s="92"/>
    </row>
    <row r="78" spans="1:8">
      <c r="A78" s="5"/>
      <c r="B78" s="6"/>
      <c r="C78" s="107" t="s">
        <v>92</v>
      </c>
      <c r="D78" s="95"/>
      <c r="E78" s="9" t="s">
        <v>93</v>
      </c>
      <c r="F78" s="108">
        <v>37803</v>
      </c>
      <c r="G78" s="9"/>
      <c r="H78" s="92"/>
    </row>
    <row r="79" spans="1:8">
      <c r="A79" s="5"/>
      <c r="B79" s="6"/>
      <c r="C79" s="109" t="s">
        <v>94</v>
      </c>
      <c r="D79" s="95"/>
      <c r="E79" s="9" t="s">
        <v>95</v>
      </c>
      <c r="F79" s="108">
        <v>37803</v>
      </c>
      <c r="G79" s="9"/>
      <c r="H79" s="92"/>
    </row>
    <row r="80" spans="1:8">
      <c r="A80" s="5"/>
      <c r="B80" s="6"/>
      <c r="C80" s="107" t="s">
        <v>96</v>
      </c>
      <c r="D80" s="95"/>
      <c r="E80" s="9" t="s">
        <v>95</v>
      </c>
      <c r="F80" s="108">
        <v>37803</v>
      </c>
      <c r="G80" s="9"/>
      <c r="H80" s="92"/>
    </row>
    <row r="81" spans="1:8">
      <c r="A81" s="61"/>
      <c r="B81" s="2" t="s">
        <v>97</v>
      </c>
      <c r="C81" s="3"/>
      <c r="D81" s="3"/>
      <c r="E81" s="3"/>
      <c r="F81" s="3"/>
      <c r="G81" s="3"/>
      <c r="H81" s="94"/>
    </row>
    <row r="82" spans="1:8">
      <c r="A82" s="5" t="s">
        <v>98</v>
      </c>
      <c r="B82" s="12"/>
      <c r="C82" s="9"/>
      <c r="D82" s="9"/>
      <c r="E82" s="9"/>
      <c r="F82" s="21" t="s">
        <v>99</v>
      </c>
      <c r="G82" s="9"/>
      <c r="H82" s="92"/>
    </row>
    <row r="83" spans="1:8" s="137" customFormat="1" ht="26.25">
      <c r="A83" s="132"/>
      <c r="B83" s="133"/>
      <c r="C83" s="134"/>
      <c r="D83" s="134"/>
      <c r="E83" s="135" t="s">
        <v>125</v>
      </c>
      <c r="F83" s="135" t="s">
        <v>100</v>
      </c>
      <c r="G83" s="134"/>
      <c r="H83" s="136"/>
    </row>
    <row r="84" spans="1:8">
      <c r="A84" s="5"/>
      <c r="B84" s="12" t="s">
        <v>101</v>
      </c>
      <c r="C84" s="9"/>
      <c r="D84" s="9"/>
      <c r="E84" s="110">
        <f>D14+E14</f>
        <v>110578783</v>
      </c>
      <c r="F84" s="111">
        <f>(+F28+F29+G29)-(F85-F86)</f>
        <v>42657294.481605351</v>
      </c>
      <c r="G84" s="9"/>
      <c r="H84" s="112"/>
    </row>
    <row r="85" spans="1:8">
      <c r="A85" s="5"/>
      <c r="B85" s="12" t="s">
        <v>102</v>
      </c>
      <c r="C85" s="9"/>
      <c r="D85" s="9"/>
      <c r="E85" s="110"/>
      <c r="F85" s="111">
        <f>2525297/0.26</f>
        <v>9712680.7692307681</v>
      </c>
      <c r="G85" s="9"/>
      <c r="H85" s="113"/>
    </row>
    <row r="86" spans="1:8">
      <c r="A86" s="5"/>
      <c r="B86" s="12" t="s">
        <v>103</v>
      </c>
      <c r="C86" s="9"/>
      <c r="D86" s="9"/>
      <c r="E86" s="110"/>
      <c r="F86" s="111"/>
      <c r="G86" s="9"/>
      <c r="H86" s="114"/>
    </row>
    <row r="87" spans="1:8">
      <c r="A87" s="5"/>
      <c r="B87" s="12" t="str">
        <f>"= Gross consumption in State (enter on page 1, item 1)"</f>
        <v>= Gross consumption in State (enter on page 1, item 1)</v>
      </c>
      <c r="C87" s="9"/>
      <c r="D87" s="9"/>
      <c r="E87" s="110">
        <f>(E84+E85)-E86</f>
        <v>110578783</v>
      </c>
      <c r="F87" s="111">
        <f>(F84+F85)-F86</f>
        <v>52369975.250836119</v>
      </c>
      <c r="G87" s="9"/>
      <c r="H87" s="113"/>
    </row>
    <row r="88" spans="1:8">
      <c r="A88" s="5"/>
      <c r="B88" s="12"/>
      <c r="C88" s="9"/>
      <c r="D88" s="9"/>
      <c r="E88" s="9"/>
      <c r="F88" s="9"/>
      <c r="G88" s="9"/>
      <c r="H88" s="92"/>
    </row>
    <row r="89" spans="1:8">
      <c r="A89" s="5"/>
      <c r="B89" s="12"/>
      <c r="C89" s="9"/>
      <c r="D89" s="9"/>
      <c r="E89" s="115" t="s">
        <v>104</v>
      </c>
      <c r="F89" s="9"/>
      <c r="G89" s="9"/>
      <c r="H89" s="92"/>
    </row>
    <row r="90" spans="1:8">
      <c r="A90" s="5"/>
      <c r="B90" s="12"/>
      <c r="C90" s="9"/>
      <c r="D90" s="9"/>
      <c r="E90" s="9"/>
      <c r="F90" s="116" t="s">
        <v>105</v>
      </c>
      <c r="G90" s="116" t="s">
        <v>106</v>
      </c>
      <c r="H90" s="117" t="s">
        <v>107</v>
      </c>
    </row>
    <row r="91" spans="1:8">
      <c r="A91" s="61"/>
      <c r="B91" s="2"/>
      <c r="C91" s="3"/>
      <c r="D91" s="3"/>
      <c r="E91" s="4" t="s">
        <v>108</v>
      </c>
      <c r="F91" s="118">
        <f>F14</f>
        <v>41543542.307692304</v>
      </c>
      <c r="G91" s="118">
        <f>G14</f>
        <v>1113752.1739130435</v>
      </c>
      <c r="H91" s="119">
        <f>F91+G91</f>
        <v>42657294.481605351</v>
      </c>
    </row>
    <row r="92" spans="1:8">
      <c r="A92" s="5" t="s">
        <v>109</v>
      </c>
      <c r="B92" s="12"/>
      <c r="C92" s="9"/>
      <c r="D92" s="9"/>
      <c r="E92" s="9"/>
      <c r="F92" s="9"/>
      <c r="G92" s="9"/>
      <c r="H92" s="92"/>
    </row>
    <row r="93" spans="1:8">
      <c r="A93" s="5"/>
      <c r="B93" s="12"/>
      <c r="C93" s="9"/>
      <c r="D93" s="9"/>
      <c r="E93" s="9"/>
      <c r="F93" s="9"/>
      <c r="G93" s="9"/>
      <c r="H93" s="92"/>
    </row>
    <row r="94" spans="1:8">
      <c r="A94" s="5"/>
      <c r="B94" s="12" t="s">
        <v>110</v>
      </c>
      <c r="C94" s="9"/>
      <c r="D94" s="9"/>
      <c r="E94" s="120" t="s">
        <v>111</v>
      </c>
      <c r="F94" s="9"/>
      <c r="G94" s="9"/>
      <c r="H94" s="92"/>
    </row>
    <row r="95" spans="1:8">
      <c r="A95" s="5"/>
      <c r="B95" s="12"/>
      <c r="C95" s="9"/>
      <c r="D95" s="9"/>
      <c r="E95" s="9"/>
      <c r="F95" s="9"/>
      <c r="G95" s="9"/>
      <c r="H95" s="92"/>
    </row>
    <row r="96" spans="1:8">
      <c r="A96" s="5"/>
      <c r="B96" s="12"/>
      <c r="C96" s="9" t="s">
        <v>112</v>
      </c>
      <c r="D96" s="6"/>
      <c r="E96" s="21" t="s">
        <v>28</v>
      </c>
      <c r="F96" s="11" t="s">
        <v>113</v>
      </c>
      <c r="G96" s="9"/>
      <c r="H96" s="92"/>
    </row>
    <row r="97" spans="1:8">
      <c r="A97" s="5"/>
      <c r="B97" s="6"/>
      <c r="C97" s="9"/>
      <c r="D97" s="121" t="s">
        <v>114</v>
      </c>
      <c r="E97" s="3"/>
      <c r="F97" s="60"/>
      <c r="G97" s="9"/>
      <c r="H97" s="92"/>
    </row>
    <row r="98" spans="1:8">
      <c r="A98" s="5"/>
      <c r="B98" s="12"/>
      <c r="C98" s="9"/>
      <c r="D98" s="122" t="s">
        <v>115</v>
      </c>
      <c r="E98" s="3"/>
      <c r="F98" s="60"/>
      <c r="G98" s="9"/>
      <c r="H98" s="92"/>
    </row>
    <row r="99" spans="1:8">
      <c r="A99" s="5"/>
      <c r="B99" s="12"/>
      <c r="C99" s="9"/>
      <c r="D99" s="122" t="s">
        <v>116</v>
      </c>
      <c r="E99" s="110"/>
      <c r="F99" s="123">
        <v>1</v>
      </c>
      <c r="G99" s="9"/>
      <c r="H99" s="92"/>
    </row>
    <row r="100" spans="1:8">
      <c r="A100" s="61"/>
      <c r="B100" s="2"/>
      <c r="C100" s="3"/>
      <c r="D100" s="3"/>
      <c r="E100" s="3"/>
      <c r="F100" s="60"/>
      <c r="G100" s="3"/>
      <c r="H100" s="94"/>
    </row>
    <row r="101" spans="1:8">
      <c r="A101" s="5" t="s">
        <v>117</v>
      </c>
      <c r="B101" s="8"/>
      <c r="C101" s="9"/>
      <c r="D101" s="9"/>
      <c r="E101" s="9"/>
      <c r="F101" s="9"/>
      <c r="G101" s="9"/>
      <c r="H101" s="92"/>
    </row>
    <row r="102" spans="1:8">
      <c r="A102" s="5"/>
      <c r="B102" s="8"/>
      <c r="C102" s="9"/>
      <c r="D102" s="9"/>
      <c r="E102" s="9"/>
      <c r="F102" s="9"/>
      <c r="G102" s="9"/>
      <c r="H102" s="92"/>
    </row>
    <row r="103" spans="1:8">
      <c r="A103" s="24"/>
      <c r="B103" s="12"/>
      <c r="C103" s="15"/>
      <c r="D103" s="9"/>
      <c r="E103" s="9"/>
      <c r="F103" s="9"/>
      <c r="G103" s="9"/>
      <c r="H103" s="92"/>
    </row>
    <row r="104" spans="1:8">
      <c r="A104" s="5" t="s">
        <v>118</v>
      </c>
      <c r="B104" s="12"/>
      <c r="C104" s="9"/>
      <c r="D104" s="9"/>
      <c r="E104" s="9"/>
      <c r="F104" s="9"/>
      <c r="G104" s="9"/>
      <c r="H104" s="92"/>
    </row>
    <row r="105" spans="1:8">
      <c r="A105" s="5" t="s">
        <v>119</v>
      </c>
      <c r="B105" s="8"/>
      <c r="C105" s="9"/>
      <c r="D105" s="9"/>
      <c r="E105" s="9"/>
      <c r="F105" s="9"/>
      <c r="G105" s="9"/>
      <c r="H105" s="92"/>
    </row>
    <row r="106" spans="1:8">
      <c r="A106" s="5" t="s">
        <v>120</v>
      </c>
      <c r="B106" s="12"/>
      <c r="C106" s="9"/>
      <c r="D106" s="9"/>
      <c r="E106" s="9"/>
      <c r="F106" s="9"/>
      <c r="G106" s="9"/>
      <c r="H106" s="92"/>
    </row>
    <row r="107" spans="1:8">
      <c r="A107" s="124" t="s">
        <v>123</v>
      </c>
      <c r="B107" s="6"/>
      <c r="C107" s="9"/>
      <c r="D107" s="9"/>
      <c r="E107" s="9"/>
      <c r="F107" s="9"/>
      <c r="G107" s="9"/>
      <c r="H107" s="92"/>
    </row>
    <row r="108" spans="1:8">
      <c r="A108" s="5"/>
      <c r="B108" s="8"/>
      <c r="C108" s="9"/>
      <c r="D108" s="9"/>
      <c r="E108" s="9"/>
      <c r="F108" s="9"/>
      <c r="G108" s="9"/>
      <c r="H108" s="92"/>
    </row>
    <row r="109" spans="1:8">
      <c r="A109" s="5"/>
      <c r="B109" s="8"/>
      <c r="C109" s="9"/>
      <c r="D109" s="9"/>
      <c r="E109" s="9"/>
      <c r="F109" s="9"/>
      <c r="G109" s="9"/>
      <c r="H109" s="92"/>
    </row>
    <row r="110" spans="1:8">
      <c r="A110" s="5"/>
      <c r="B110" s="12"/>
      <c r="C110" s="9"/>
      <c r="D110" s="9"/>
      <c r="E110" s="9"/>
      <c r="F110" s="9"/>
      <c r="G110" s="9"/>
      <c r="H110" s="92"/>
    </row>
    <row r="111" spans="1:8">
      <c r="A111" s="5"/>
      <c r="B111" s="8"/>
      <c r="C111" s="9"/>
      <c r="D111" s="9"/>
      <c r="E111" s="9"/>
      <c r="F111" s="9"/>
      <c r="G111" s="9"/>
      <c r="H111" s="92"/>
    </row>
    <row r="112" spans="1:8">
      <c r="A112" s="5"/>
      <c r="B112" s="8"/>
      <c r="C112" s="9"/>
      <c r="D112" s="9"/>
      <c r="E112" s="9"/>
      <c r="F112" s="9"/>
      <c r="G112" s="9"/>
      <c r="H112" s="92"/>
    </row>
    <row r="113" spans="1:8">
      <c r="A113" s="5"/>
      <c r="B113" s="12"/>
      <c r="C113" s="9"/>
      <c r="D113" s="9"/>
      <c r="E113" s="9"/>
      <c r="F113" s="9"/>
      <c r="G113" s="9"/>
      <c r="H113" s="92"/>
    </row>
    <row r="114" spans="1:8">
      <c r="A114" s="5"/>
      <c r="B114" s="12"/>
      <c r="C114" s="9"/>
      <c r="D114" s="9"/>
      <c r="E114" s="9"/>
      <c r="F114" s="9"/>
      <c r="G114" s="9"/>
      <c r="H114" s="92"/>
    </row>
    <row r="115" spans="1:8">
      <c r="A115" s="5"/>
      <c r="B115" s="12"/>
      <c r="C115" s="9"/>
      <c r="D115" s="9"/>
      <c r="E115" s="9"/>
      <c r="F115" s="9"/>
      <c r="G115" s="9"/>
      <c r="H115" s="92"/>
    </row>
    <row r="116" spans="1:8">
      <c r="A116" s="5"/>
      <c r="B116" s="12"/>
      <c r="C116" s="9"/>
      <c r="D116" s="9"/>
      <c r="E116" s="9"/>
      <c r="F116" s="9"/>
      <c r="G116" s="9"/>
      <c r="H116" s="92"/>
    </row>
    <row r="117" spans="1:8">
      <c r="A117" s="5"/>
      <c r="B117" s="12"/>
      <c r="C117" s="9"/>
      <c r="D117" s="9"/>
      <c r="E117" s="9"/>
      <c r="F117" s="9"/>
      <c r="G117" s="9"/>
      <c r="H117" s="92"/>
    </row>
    <row r="118" spans="1:8">
      <c r="A118" s="5"/>
      <c r="B118" s="100"/>
      <c r="C118" s="9"/>
      <c r="D118" s="9"/>
      <c r="E118" s="9"/>
      <c r="F118" s="9"/>
      <c r="G118" s="9"/>
      <c r="H118" s="92"/>
    </row>
    <row r="119" spans="1:8">
      <c r="A119" s="5"/>
      <c r="B119" s="100"/>
      <c r="C119" s="9"/>
      <c r="D119" s="9"/>
      <c r="E119" s="9"/>
      <c r="F119" s="9"/>
      <c r="G119" s="9"/>
      <c r="H119" s="92"/>
    </row>
    <row r="120" spans="1:8">
      <c r="A120" s="5"/>
      <c r="B120" s="100"/>
      <c r="C120" s="9"/>
      <c r="D120" s="9"/>
      <c r="E120" s="9"/>
      <c r="F120" s="9"/>
      <c r="G120" s="9"/>
      <c r="H120" s="92"/>
    </row>
    <row r="121" spans="1:8">
      <c r="A121" s="5"/>
      <c r="B121" s="100"/>
      <c r="C121" s="9"/>
      <c r="D121" s="9"/>
      <c r="E121" s="9"/>
      <c r="F121" s="9"/>
      <c r="G121" s="9"/>
      <c r="H121" s="92"/>
    </row>
    <row r="122" spans="1:8">
      <c r="A122" s="5"/>
      <c r="B122" s="100"/>
      <c r="C122" s="9"/>
      <c r="D122" s="9"/>
      <c r="E122" s="9"/>
      <c r="F122" s="9"/>
      <c r="G122" s="9"/>
      <c r="H122" s="92"/>
    </row>
    <row r="123" spans="1:8">
      <c r="A123" s="61"/>
      <c r="B123" s="1"/>
      <c r="C123" s="3"/>
      <c r="D123" s="3"/>
      <c r="E123" s="3"/>
      <c r="F123" s="3"/>
      <c r="G123" s="3"/>
      <c r="H123" s="94"/>
    </row>
    <row r="124" spans="1:8">
      <c r="A124" s="95" t="s">
        <v>121</v>
      </c>
      <c r="B124" s="6"/>
      <c r="C124" s="9"/>
      <c r="D124" s="9"/>
      <c r="E124" s="21">
        <v>2</v>
      </c>
      <c r="F124" s="9"/>
      <c r="G124" s="9"/>
      <c r="H124" s="29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24"/>
  <sheetViews>
    <sheetView zoomScale="96" zoomScaleNormal="96" zoomScaleSheetLayoutView="50" workbookViewId="0">
      <selection activeCell="G14" sqref="G14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9"/>
      <c r="F2" s="9"/>
      <c r="G2" s="6"/>
      <c r="H2" s="10" t="s">
        <v>2</v>
      </c>
    </row>
    <row r="3" spans="1:8">
      <c r="A3" s="11" t="s">
        <v>3</v>
      </c>
      <c r="B3" s="12"/>
      <c r="C3" s="7"/>
      <c r="D3" s="8"/>
      <c r="E3" s="8"/>
      <c r="F3" s="6"/>
      <c r="G3" s="13"/>
      <c r="H3" s="14" t="s">
        <v>4</v>
      </c>
    </row>
    <row r="4" spans="1:8">
      <c r="A4" s="5" t="s">
        <v>5</v>
      </c>
      <c r="B4" s="6"/>
      <c r="C4" s="15"/>
      <c r="D4" s="6"/>
      <c r="E4" s="6"/>
      <c r="F4" s="9"/>
      <c r="G4" s="16"/>
      <c r="H4" s="17" t="s">
        <v>6</v>
      </c>
    </row>
    <row r="5" spans="1:8">
      <c r="A5" s="5"/>
      <c r="B5" s="6"/>
      <c r="C5" s="15"/>
      <c r="D5" s="9"/>
      <c r="E5" s="18" t="s">
        <v>7</v>
      </c>
      <c r="F5" s="9"/>
      <c r="G5" s="16"/>
      <c r="H5" s="19">
        <v>2021</v>
      </c>
    </row>
    <row r="6" spans="1:8">
      <c r="A6" s="20"/>
      <c r="B6" s="6"/>
      <c r="C6" s="13"/>
      <c r="D6" s="21"/>
      <c r="E6" s="21"/>
      <c r="F6" s="22"/>
      <c r="G6" s="6"/>
      <c r="H6" s="23" t="s">
        <v>8</v>
      </c>
    </row>
    <row r="7" spans="1:8">
      <c r="A7" s="24" t="s">
        <v>9</v>
      </c>
      <c r="B7" s="6"/>
      <c r="C7" s="13"/>
      <c r="D7" s="21"/>
      <c r="E7" s="21"/>
      <c r="F7" s="22"/>
      <c r="G7" s="6"/>
      <c r="H7" s="25" t="s">
        <v>139</v>
      </c>
    </row>
    <row r="8" spans="1:8">
      <c r="A8" s="26" t="s">
        <v>10</v>
      </c>
      <c r="B8" s="6"/>
      <c r="C8" s="13"/>
      <c r="D8" s="21"/>
      <c r="E8" s="16"/>
      <c r="F8" s="22"/>
      <c r="G8" s="6"/>
      <c r="H8" s="10" t="s">
        <v>127</v>
      </c>
    </row>
    <row r="9" spans="1:8">
      <c r="A9" s="27"/>
      <c r="B9" s="6"/>
      <c r="C9" s="13"/>
      <c r="D9" s="21"/>
      <c r="E9" s="16"/>
      <c r="F9" s="22"/>
      <c r="G9" s="6"/>
      <c r="H9" s="10" t="s">
        <v>11</v>
      </c>
    </row>
    <row r="10" spans="1:8">
      <c r="A10" s="28"/>
      <c r="B10" s="6"/>
      <c r="C10" s="16"/>
      <c r="D10" s="29"/>
      <c r="E10" s="16"/>
      <c r="F10" s="29"/>
      <c r="G10" s="30"/>
      <c r="H10" s="31" t="s">
        <v>12</v>
      </c>
    </row>
    <row r="11" spans="1:8">
      <c r="A11" s="32"/>
      <c r="B11" s="33"/>
      <c r="C11" s="34" t="s">
        <v>13</v>
      </c>
      <c r="D11" s="35"/>
      <c r="E11" s="35"/>
      <c r="F11" s="210" t="s">
        <v>14</v>
      </c>
      <c r="G11" s="211"/>
      <c r="H11" s="36"/>
    </row>
    <row r="12" spans="1:8">
      <c r="A12" s="5"/>
      <c r="B12" s="22" t="s">
        <v>15</v>
      </c>
      <c r="C12" s="37" t="s">
        <v>16</v>
      </c>
      <c r="D12" s="37" t="s">
        <v>17</v>
      </c>
      <c r="E12" s="37" t="s">
        <v>18</v>
      </c>
      <c r="F12" s="37" t="s">
        <v>19</v>
      </c>
      <c r="G12" s="37" t="s">
        <v>20</v>
      </c>
      <c r="H12" s="37" t="s">
        <v>21</v>
      </c>
    </row>
    <row r="13" spans="1:8">
      <c r="A13" s="38"/>
      <c r="B13" s="2"/>
      <c r="C13" s="39" t="s">
        <v>22</v>
      </c>
      <c r="D13" s="40">
        <v>-1</v>
      </c>
      <c r="E13" s="40">
        <v>-2</v>
      </c>
      <c r="F13" s="40">
        <v>-3</v>
      </c>
      <c r="G13" s="40">
        <v>-4</v>
      </c>
      <c r="H13" s="40">
        <v>-5</v>
      </c>
    </row>
    <row r="14" spans="1:8">
      <c r="A14" s="28" t="s">
        <v>23</v>
      </c>
      <c r="B14" s="6" t="s">
        <v>24</v>
      </c>
      <c r="C14" s="212">
        <v>1</v>
      </c>
      <c r="D14" s="41">
        <f>D15+D21+D22</f>
        <v>11678165</v>
      </c>
      <c r="E14" s="138">
        <f>E15+E21+E22</f>
        <v>99153143</v>
      </c>
      <c r="F14" s="41">
        <f>(F16-F17)/0.26</f>
        <v>40741211.538461536</v>
      </c>
      <c r="G14" s="42">
        <f>(G16-G17)/0.23</f>
        <v>625069.56521739124</v>
      </c>
      <c r="H14" s="43">
        <f t="shared" ref="H14:H27" si="0">SUM(D14:G14)</f>
        <v>152197589.10367894</v>
      </c>
    </row>
    <row r="15" spans="1:8" outlineLevel="1">
      <c r="A15" s="28"/>
      <c r="B15" s="44" t="s">
        <v>25</v>
      </c>
      <c r="C15" s="213"/>
      <c r="D15" s="46">
        <v>11081805</v>
      </c>
      <c r="E15" s="47">
        <v>99027158</v>
      </c>
      <c r="F15" s="41"/>
      <c r="G15" s="42"/>
      <c r="H15" s="43"/>
    </row>
    <row r="16" spans="1:8" outlineLevel="1">
      <c r="A16" s="28"/>
      <c r="B16" s="44" t="s">
        <v>132</v>
      </c>
      <c r="C16" s="213"/>
      <c r="D16" s="46"/>
      <c r="E16" s="47"/>
      <c r="F16" s="46">
        <v>10784276</v>
      </c>
      <c r="G16" s="47">
        <v>143766</v>
      </c>
      <c r="H16" s="43"/>
    </row>
    <row r="17" spans="1:8" outlineLevel="1">
      <c r="A17" s="28"/>
      <c r="B17" s="44" t="s">
        <v>133</v>
      </c>
      <c r="C17" s="213"/>
      <c r="D17" s="46"/>
      <c r="E17" s="47"/>
      <c r="F17" s="46">
        <v>191561</v>
      </c>
      <c r="G17" s="47">
        <v>0</v>
      </c>
      <c r="H17" s="43"/>
    </row>
    <row r="18" spans="1:8">
      <c r="A18" s="48" t="s">
        <v>28</v>
      </c>
      <c r="B18" s="6" t="s">
        <v>29</v>
      </c>
      <c r="C18" s="45">
        <v>2</v>
      </c>
      <c r="D18" s="49"/>
      <c r="E18" s="50"/>
      <c r="F18" s="49">
        <f>F85</f>
        <v>0</v>
      </c>
      <c r="G18" s="50"/>
      <c r="H18" s="43"/>
    </row>
    <row r="19" spans="1:8">
      <c r="A19" s="5" t="s">
        <v>30</v>
      </c>
      <c r="B19" s="51" t="s">
        <v>31</v>
      </c>
      <c r="C19" s="37">
        <v>21</v>
      </c>
      <c r="D19" s="126">
        <v>256538</v>
      </c>
      <c r="E19" s="127">
        <v>2310394</v>
      </c>
      <c r="F19" s="52"/>
      <c r="G19" s="53"/>
      <c r="H19" s="43">
        <f t="shared" si="0"/>
        <v>2566932</v>
      </c>
    </row>
    <row r="20" spans="1:8">
      <c r="A20" s="5" t="s">
        <v>32</v>
      </c>
      <c r="B20" s="11" t="s">
        <v>33</v>
      </c>
      <c r="C20" s="54">
        <v>22</v>
      </c>
      <c r="D20" s="128">
        <v>0</v>
      </c>
      <c r="E20" s="129">
        <v>0</v>
      </c>
      <c r="F20" s="52"/>
      <c r="G20" s="53"/>
      <c r="H20" s="43">
        <f t="shared" si="0"/>
        <v>0</v>
      </c>
    </row>
    <row r="21" spans="1:8">
      <c r="A21" s="5" t="s">
        <v>34</v>
      </c>
      <c r="B21" s="51" t="s">
        <v>35</v>
      </c>
      <c r="C21" s="37">
        <v>23</v>
      </c>
      <c r="D21" s="126">
        <v>49279</v>
      </c>
      <c r="E21" s="127">
        <v>125985</v>
      </c>
      <c r="F21" s="52"/>
      <c r="G21" s="53"/>
      <c r="H21" s="59">
        <f t="shared" si="0"/>
        <v>175264</v>
      </c>
    </row>
    <row r="22" spans="1:8">
      <c r="A22" s="5"/>
      <c r="B22" s="60" t="s">
        <v>36</v>
      </c>
      <c r="C22" s="54">
        <v>24</v>
      </c>
      <c r="D22" s="128">
        <v>547081</v>
      </c>
      <c r="E22" s="129">
        <v>0</v>
      </c>
      <c r="F22" s="52"/>
      <c r="G22" s="53"/>
      <c r="H22" s="43">
        <f t="shared" si="0"/>
        <v>547081</v>
      </c>
    </row>
    <row r="23" spans="1:8">
      <c r="A23" s="5"/>
      <c r="B23" s="61" t="s">
        <v>37</v>
      </c>
      <c r="C23" s="37">
        <v>25</v>
      </c>
      <c r="D23" s="126"/>
      <c r="E23" s="127"/>
      <c r="F23" s="52"/>
      <c r="G23" s="53"/>
      <c r="H23" s="59">
        <f t="shared" si="0"/>
        <v>0</v>
      </c>
    </row>
    <row r="24" spans="1:8">
      <c r="A24" s="5"/>
      <c r="B24" s="61" t="s">
        <v>38</v>
      </c>
      <c r="C24" s="54">
        <v>26</v>
      </c>
      <c r="D24" s="129">
        <v>-15523.958333333279</v>
      </c>
      <c r="E24" s="129"/>
      <c r="F24" s="52"/>
      <c r="G24" s="53"/>
      <c r="H24" s="43">
        <f t="shared" si="0"/>
        <v>-15523.958333333279</v>
      </c>
    </row>
    <row r="25" spans="1:8">
      <c r="A25" s="5"/>
      <c r="B25" s="61" t="s">
        <v>39</v>
      </c>
      <c r="C25" s="54">
        <v>27</v>
      </c>
      <c r="D25" s="64"/>
      <c r="E25" s="65"/>
      <c r="F25" s="64"/>
      <c r="G25" s="65"/>
      <c r="H25" s="43">
        <f t="shared" si="0"/>
        <v>0</v>
      </c>
    </row>
    <row r="26" spans="1:8">
      <c r="A26" s="5"/>
      <c r="B26" s="61" t="s">
        <v>40</v>
      </c>
      <c r="C26" s="54">
        <v>28</v>
      </c>
      <c r="D26" s="66"/>
      <c r="E26" s="65"/>
      <c r="F26" s="64"/>
      <c r="G26" s="39"/>
      <c r="H26" s="43">
        <f t="shared" si="0"/>
        <v>0</v>
      </c>
    </row>
    <row r="27" spans="1:8">
      <c r="A27" s="5"/>
      <c r="B27" s="5" t="s">
        <v>41</v>
      </c>
      <c r="C27" s="54">
        <v>29</v>
      </c>
      <c r="D27" s="64"/>
      <c r="E27" s="65"/>
      <c r="F27" s="64"/>
      <c r="G27" s="65"/>
      <c r="H27" s="43">
        <f t="shared" si="0"/>
        <v>0</v>
      </c>
    </row>
    <row r="28" spans="1:8">
      <c r="A28" s="5"/>
      <c r="B28" s="51" t="s">
        <v>42</v>
      </c>
      <c r="C28" s="37">
        <v>30</v>
      </c>
      <c r="D28" s="59">
        <f>SUM(D19:D23)-D24</f>
        <v>868421.95833333326</v>
      </c>
      <c r="E28" s="59">
        <f>SUM(E19:E23)-E24</f>
        <v>2436379</v>
      </c>
      <c r="F28" s="59">
        <f>SUM(F19:F23)-F24</f>
        <v>0</v>
      </c>
      <c r="G28" s="59">
        <f>SUM(G19:G23)-G24</f>
        <v>0</v>
      </c>
      <c r="H28" s="56">
        <f>SUM(H19:H23)-H24</f>
        <v>3304800.9583333335</v>
      </c>
    </row>
    <row r="29" spans="1:8">
      <c r="A29" s="67" t="s">
        <v>43</v>
      </c>
      <c r="B29" s="68"/>
      <c r="C29" s="54">
        <v>40</v>
      </c>
      <c r="D29" s="55">
        <f>D14-D28</f>
        <v>10809743.041666666</v>
      </c>
      <c r="E29" s="69">
        <f>E14-E28</f>
        <v>96716764</v>
      </c>
      <c r="F29" s="56">
        <f>F14+F18-F28</f>
        <v>40741211.538461536</v>
      </c>
      <c r="G29" s="55">
        <f>G14-G28</f>
        <v>625069.56521739124</v>
      </c>
      <c r="H29" s="56">
        <f>H14-H28</f>
        <v>148892788.1453456</v>
      </c>
    </row>
    <row r="30" spans="1:8">
      <c r="A30" s="28" t="s">
        <v>44</v>
      </c>
      <c r="B30" s="51" t="s">
        <v>45</v>
      </c>
      <c r="C30" s="39">
        <v>51</v>
      </c>
      <c r="D30" s="130">
        <v>8562</v>
      </c>
      <c r="E30" s="131">
        <v>3555</v>
      </c>
      <c r="F30" s="70"/>
      <c r="G30" s="71"/>
      <c r="H30" s="43">
        <f t="shared" ref="H30:H39" si="1">SUM(D30:G30)</f>
        <v>12117</v>
      </c>
    </row>
    <row r="31" spans="1:8">
      <c r="A31" s="72" t="s">
        <v>46</v>
      </c>
      <c r="B31" s="11" t="s">
        <v>47</v>
      </c>
      <c r="C31" s="39">
        <v>52</v>
      </c>
      <c r="D31" s="126"/>
      <c r="E31" s="127"/>
      <c r="F31" s="73"/>
      <c r="G31" s="74"/>
      <c r="H31" s="43">
        <f t="shared" si="1"/>
        <v>0</v>
      </c>
    </row>
    <row r="32" spans="1:8">
      <c r="A32" s="5"/>
      <c r="B32" s="51" t="s">
        <v>48</v>
      </c>
      <c r="C32" s="39">
        <v>53</v>
      </c>
      <c r="D32" s="128"/>
      <c r="E32" s="129"/>
      <c r="F32" s="70"/>
      <c r="G32" s="71"/>
      <c r="H32" s="43">
        <f t="shared" si="1"/>
        <v>0</v>
      </c>
    </row>
    <row r="33" spans="1:8">
      <c r="A33" s="5"/>
      <c r="B33" s="11" t="s">
        <v>49</v>
      </c>
      <c r="C33" s="39">
        <v>54</v>
      </c>
      <c r="D33" s="126"/>
      <c r="E33" s="127"/>
      <c r="F33" s="73"/>
      <c r="G33" s="74"/>
      <c r="H33" s="59">
        <f t="shared" si="1"/>
        <v>0</v>
      </c>
    </row>
    <row r="34" spans="1:8">
      <c r="A34" s="5"/>
      <c r="B34" s="51" t="s">
        <v>50</v>
      </c>
      <c r="C34" s="39">
        <v>55</v>
      </c>
      <c r="D34" s="128"/>
      <c r="E34" s="129"/>
      <c r="F34" s="70"/>
      <c r="G34" s="71"/>
      <c r="H34" s="43">
        <f t="shared" si="1"/>
        <v>0</v>
      </c>
    </row>
    <row r="35" spans="1:8">
      <c r="A35" s="5"/>
      <c r="B35" s="51" t="s">
        <v>51</v>
      </c>
      <c r="C35" s="39">
        <v>56</v>
      </c>
      <c r="D35" s="126"/>
      <c r="E35" s="127"/>
      <c r="F35" s="73"/>
      <c r="G35" s="74"/>
      <c r="H35" s="59">
        <f t="shared" si="1"/>
        <v>0</v>
      </c>
    </row>
    <row r="36" spans="1:8">
      <c r="A36" s="5"/>
      <c r="B36" s="11" t="s">
        <v>52</v>
      </c>
      <c r="C36" s="39">
        <v>57</v>
      </c>
      <c r="D36" s="128">
        <v>29368</v>
      </c>
      <c r="E36" s="129">
        <v>4479</v>
      </c>
      <c r="F36" s="70"/>
      <c r="G36" s="71"/>
      <c r="H36" s="43">
        <f t="shared" si="1"/>
        <v>33847</v>
      </c>
    </row>
    <row r="37" spans="1:8">
      <c r="A37" s="5"/>
      <c r="B37" s="51" t="s">
        <v>40</v>
      </c>
      <c r="C37" s="39">
        <v>58</v>
      </c>
      <c r="D37" s="62"/>
      <c r="E37" s="63"/>
      <c r="F37" s="75"/>
      <c r="G37" s="76"/>
      <c r="H37" s="59">
        <f t="shared" si="1"/>
        <v>0</v>
      </c>
    </row>
    <row r="38" spans="1:8">
      <c r="A38" s="5"/>
      <c r="B38" s="11" t="s">
        <v>41</v>
      </c>
      <c r="C38" s="39">
        <v>59</v>
      </c>
      <c r="D38" s="55"/>
      <c r="E38" s="56"/>
      <c r="F38" s="77"/>
      <c r="G38" s="78"/>
      <c r="H38" s="43">
        <f t="shared" si="1"/>
        <v>0</v>
      </c>
    </row>
    <row r="39" spans="1:8">
      <c r="A39" s="5"/>
      <c r="B39" s="51" t="s">
        <v>53</v>
      </c>
      <c r="C39" s="39">
        <v>60</v>
      </c>
      <c r="D39" s="62"/>
      <c r="E39" s="63"/>
      <c r="F39" s="75"/>
      <c r="G39" s="76"/>
      <c r="H39" s="59">
        <f t="shared" si="1"/>
        <v>0</v>
      </c>
    </row>
    <row r="40" spans="1:8">
      <c r="A40" s="5"/>
      <c r="B40" s="61" t="s">
        <v>54</v>
      </c>
      <c r="C40" s="39">
        <v>61</v>
      </c>
      <c r="D40" s="55"/>
      <c r="E40" s="56"/>
      <c r="F40" s="77"/>
      <c r="G40" s="78"/>
      <c r="H40" s="43"/>
    </row>
    <row r="41" spans="1:8">
      <c r="A41" s="5"/>
      <c r="B41" s="61" t="s">
        <v>55</v>
      </c>
      <c r="C41" s="39">
        <v>62</v>
      </c>
      <c r="D41" s="62"/>
      <c r="E41" s="63"/>
      <c r="F41" s="75"/>
      <c r="G41" s="76"/>
      <c r="H41" s="59"/>
    </row>
    <row r="42" spans="1:8">
      <c r="A42" s="5"/>
      <c r="B42" s="61" t="s">
        <v>56</v>
      </c>
      <c r="C42" s="39">
        <v>63</v>
      </c>
      <c r="D42" s="55"/>
      <c r="E42" s="56"/>
      <c r="F42" s="77"/>
      <c r="G42" s="78"/>
      <c r="H42" s="43"/>
    </row>
    <row r="43" spans="1:8">
      <c r="A43" s="5"/>
      <c r="B43" s="61" t="s">
        <v>57</v>
      </c>
      <c r="C43" s="39">
        <v>64</v>
      </c>
      <c r="D43" s="62"/>
      <c r="E43" s="63"/>
      <c r="F43" s="75"/>
      <c r="G43" s="76"/>
      <c r="H43" s="59"/>
    </row>
    <row r="44" spans="1:8">
      <c r="A44" s="5"/>
      <c r="B44" s="61" t="s">
        <v>58</v>
      </c>
      <c r="C44" s="39">
        <v>65</v>
      </c>
      <c r="D44" s="55"/>
      <c r="E44" s="56"/>
      <c r="F44" s="77"/>
      <c r="G44" s="78"/>
      <c r="H44" s="43"/>
    </row>
    <row r="45" spans="1:8">
      <c r="A45" s="5"/>
      <c r="B45" s="61" t="s">
        <v>59</v>
      </c>
      <c r="C45" s="39">
        <v>66</v>
      </c>
      <c r="D45" s="64"/>
      <c r="E45" s="65"/>
      <c r="F45" s="79"/>
      <c r="G45" s="80"/>
      <c r="H45" s="81"/>
    </row>
    <row r="46" spans="1:8">
      <c r="A46" s="5"/>
      <c r="B46" s="61" t="s">
        <v>60</v>
      </c>
      <c r="C46" s="39">
        <v>67</v>
      </c>
      <c r="D46" s="62"/>
      <c r="E46" s="63"/>
      <c r="F46" s="75"/>
      <c r="G46" s="76"/>
      <c r="H46" s="59"/>
    </row>
    <row r="47" spans="1:8">
      <c r="A47" s="61"/>
      <c r="B47" s="51" t="s">
        <v>124</v>
      </c>
      <c r="C47" s="54">
        <v>70</v>
      </c>
      <c r="D47" s="55">
        <f>SUM(D30:D41)</f>
        <v>37930</v>
      </c>
      <c r="E47" s="56">
        <f>SUM(E30:E41)</f>
        <v>8034</v>
      </c>
      <c r="F47" s="55">
        <f>SUM(F30:F41)</f>
        <v>0</v>
      </c>
      <c r="G47" s="56">
        <f>SUM(G30:G41)</f>
        <v>0</v>
      </c>
      <c r="H47" s="43">
        <f>SUM(H30:H41)</f>
        <v>45964</v>
      </c>
    </row>
    <row r="48" spans="1:8">
      <c r="A48" s="5" t="s">
        <v>61</v>
      </c>
      <c r="B48" s="51" t="s">
        <v>62</v>
      </c>
      <c r="C48" s="54">
        <v>81</v>
      </c>
      <c r="D48" s="55">
        <f>D29-D47</f>
        <v>10771813.041666666</v>
      </c>
      <c r="E48" s="56">
        <f>E29-E47</f>
        <v>96708730</v>
      </c>
      <c r="F48" s="55">
        <f>F29-F47</f>
        <v>40741211.538461536</v>
      </c>
      <c r="G48" s="56">
        <f>G29-G47</f>
        <v>625069.56521739124</v>
      </c>
      <c r="H48" s="43">
        <f>SUM(D48:G48)</f>
        <v>148846824.1453456</v>
      </c>
    </row>
    <row r="49" spans="1:8">
      <c r="A49" s="72" t="s">
        <v>28</v>
      </c>
      <c r="B49" s="60" t="s">
        <v>134</v>
      </c>
      <c r="C49" s="39">
        <v>82</v>
      </c>
      <c r="D49" s="64"/>
      <c r="E49" s="65"/>
      <c r="F49" s="82"/>
      <c r="G49" s="83"/>
      <c r="H49" s="43"/>
    </row>
    <row r="50" spans="1:8">
      <c r="A50" s="72" t="s">
        <v>63</v>
      </c>
      <c r="B50" s="60" t="s">
        <v>64</v>
      </c>
      <c r="C50" s="39">
        <v>83</v>
      </c>
      <c r="D50" s="62"/>
      <c r="E50" s="63"/>
      <c r="F50" s="62"/>
      <c r="G50" s="63"/>
      <c r="H50" s="43"/>
    </row>
    <row r="51" spans="1:8">
      <c r="A51" s="84" t="s">
        <v>65</v>
      </c>
      <c r="B51" s="60" t="s">
        <v>66</v>
      </c>
      <c r="C51" s="39">
        <v>84</v>
      </c>
      <c r="D51" s="55"/>
      <c r="E51" s="56"/>
      <c r="F51" s="55"/>
      <c r="G51" s="56"/>
      <c r="H51" s="43"/>
    </row>
    <row r="52" spans="1:8">
      <c r="A52" s="84" t="s">
        <v>67</v>
      </c>
      <c r="B52" s="60" t="s">
        <v>68</v>
      </c>
      <c r="C52" s="39">
        <v>85</v>
      </c>
      <c r="D52" s="62"/>
      <c r="E52" s="63"/>
      <c r="F52" s="62"/>
      <c r="G52" s="63"/>
      <c r="H52" s="43"/>
    </row>
    <row r="53" spans="1:8">
      <c r="A53" s="84" t="s">
        <v>69</v>
      </c>
      <c r="B53" s="60" t="s">
        <v>70</v>
      </c>
      <c r="C53" s="39">
        <v>86</v>
      </c>
      <c r="D53" s="55"/>
      <c r="E53" s="56"/>
      <c r="F53" s="55"/>
      <c r="G53" s="56"/>
      <c r="H53" s="43"/>
    </row>
    <row r="54" spans="1:8">
      <c r="A54" s="84" t="s">
        <v>71</v>
      </c>
      <c r="B54" s="60" t="s">
        <v>39</v>
      </c>
      <c r="C54" s="39">
        <v>87</v>
      </c>
      <c r="D54" s="62"/>
      <c r="E54" s="63"/>
      <c r="F54" s="62"/>
      <c r="G54" s="63"/>
      <c r="H54" s="43"/>
    </row>
    <row r="55" spans="1:8">
      <c r="A55" s="84" t="s">
        <v>72</v>
      </c>
      <c r="B55" s="61" t="s">
        <v>40</v>
      </c>
      <c r="C55" s="39">
        <v>88</v>
      </c>
      <c r="D55" s="55"/>
      <c r="E55" s="56"/>
      <c r="F55" s="55"/>
      <c r="G55" s="56"/>
      <c r="H55" s="43"/>
    </row>
    <row r="56" spans="1:8">
      <c r="A56" s="85" t="s">
        <v>73</v>
      </c>
      <c r="B56" s="11" t="s">
        <v>41</v>
      </c>
      <c r="C56" s="39">
        <v>89</v>
      </c>
      <c r="D56" s="64"/>
      <c r="E56" s="65"/>
      <c r="F56" s="64"/>
      <c r="G56" s="65"/>
      <c r="H56" s="43"/>
    </row>
    <row r="57" spans="1:8">
      <c r="A57" s="86"/>
      <c r="B57" s="51" t="s">
        <v>74</v>
      </c>
      <c r="C57" s="39">
        <v>90</v>
      </c>
      <c r="D57" s="64">
        <f>SUM(D48:D56)</f>
        <v>10771813.041666666</v>
      </c>
      <c r="E57" s="65">
        <f>SUM(E48:E56)</f>
        <v>96708730</v>
      </c>
      <c r="F57" s="64">
        <f>SUM(F48:F56)</f>
        <v>40741211.538461536</v>
      </c>
      <c r="G57" s="65">
        <f>SUM(G48:G56)</f>
        <v>625069.56521739124</v>
      </c>
      <c r="H57" s="81">
        <f>SUM(H48:H56)</f>
        <v>148846824.1453456</v>
      </c>
    </row>
    <row r="58" spans="1:8">
      <c r="A58" s="87"/>
      <c r="B58" s="88" t="s">
        <v>75</v>
      </c>
      <c r="C58" s="39"/>
      <c r="D58" s="64">
        <f>D57+'Sep21'!D58</f>
        <v>103300537.87333333</v>
      </c>
      <c r="E58" s="64">
        <f>E57+'Sep21'!E58</f>
        <v>948322261</v>
      </c>
      <c r="F58" s="64">
        <f>F57+'Sep21'!F58</f>
        <v>474536996.15384614</v>
      </c>
      <c r="G58" s="64">
        <f>G57+'Sep21'!G58</f>
        <v>13385339.130434781</v>
      </c>
      <c r="H58" s="64">
        <f>H57+'Sep21'!H58</f>
        <v>1539545134.1576142</v>
      </c>
    </row>
    <row r="59" spans="1:8">
      <c r="A59" s="89" t="s">
        <v>76</v>
      </c>
      <c r="B59" s="32" t="s">
        <v>77</v>
      </c>
      <c r="C59" s="22"/>
      <c r="D59" s="90"/>
      <c r="E59" s="90"/>
      <c r="F59" s="90"/>
      <c r="G59" s="90"/>
      <c r="H59" s="59"/>
    </row>
    <row r="60" spans="1:8">
      <c r="A60" s="5"/>
      <c r="B60" s="91" t="s">
        <v>156</v>
      </c>
      <c r="C60" s="21"/>
      <c r="D60" s="62"/>
      <c r="E60" s="62"/>
      <c r="F60" s="62"/>
      <c r="G60" s="62"/>
      <c r="H60" s="59"/>
    </row>
    <row r="61" spans="1:8">
      <c r="A61" s="5"/>
      <c r="B61" s="32" t="s">
        <v>78</v>
      </c>
      <c r="C61" s="33"/>
      <c r="D61" s="33"/>
      <c r="E61" s="33"/>
      <c r="F61" s="33"/>
      <c r="G61" s="125" t="s">
        <v>79</v>
      </c>
      <c r="H61" s="93"/>
    </row>
    <row r="62" spans="1:8">
      <c r="A62" s="61"/>
      <c r="B62" s="38" t="s">
        <v>154</v>
      </c>
      <c r="C62" s="3"/>
      <c r="D62" s="3"/>
      <c r="E62" s="3"/>
      <c r="F62" s="3"/>
      <c r="G62" s="60"/>
      <c r="H62" s="94"/>
    </row>
    <row r="63" spans="1:8">
      <c r="A63" s="6"/>
      <c r="B63" s="95"/>
      <c r="C63" s="9"/>
      <c r="D63" s="9"/>
      <c r="E63" s="21" t="s">
        <v>80</v>
      </c>
      <c r="F63" s="9"/>
      <c r="G63" s="9"/>
      <c r="H63" s="29" t="s">
        <v>81</v>
      </c>
    </row>
    <row r="64" spans="1:8">
      <c r="A64" s="6"/>
      <c r="B64" s="6"/>
      <c r="C64" s="9"/>
      <c r="D64" s="9"/>
      <c r="E64" s="21">
        <v>1</v>
      </c>
      <c r="F64" s="9"/>
      <c r="G64" s="9"/>
      <c r="H64" s="6"/>
    </row>
    <row r="65" spans="1:8">
      <c r="A65" s="6"/>
      <c r="B65" s="9"/>
      <c r="C65" s="9"/>
      <c r="D65" s="9"/>
      <c r="E65" s="6"/>
      <c r="F65" s="9"/>
      <c r="G65" s="9"/>
      <c r="H65" s="9"/>
    </row>
    <row r="66" spans="1:8">
      <c r="A66" s="6"/>
      <c r="B66" s="96"/>
      <c r="C66" s="6"/>
      <c r="D66" s="9"/>
      <c r="E66" s="9"/>
      <c r="F66" s="9"/>
      <c r="G66" s="9"/>
      <c r="H66" s="9"/>
    </row>
    <row r="67" spans="1:8">
      <c r="A67" s="89"/>
      <c r="B67" s="97"/>
      <c r="C67" s="98"/>
      <c r="D67" s="33"/>
      <c r="E67" s="33"/>
      <c r="F67" s="98"/>
      <c r="G67" s="98"/>
      <c r="H67" s="99" t="str">
        <f t="shared" ref="H67:H72" si="2">H2</f>
        <v>STATE</v>
      </c>
    </row>
    <row r="68" spans="1:8">
      <c r="A68" s="5"/>
      <c r="B68" s="100"/>
      <c r="C68" s="8"/>
      <c r="D68" s="7"/>
      <c r="E68" s="8"/>
      <c r="F68" s="8"/>
      <c r="G68" s="8"/>
      <c r="H68" s="101" t="str">
        <f t="shared" si="2"/>
        <v>Kansas</v>
      </c>
    </row>
    <row r="69" spans="1:8">
      <c r="A69" s="5"/>
      <c r="B69" s="100"/>
      <c r="C69" s="8"/>
      <c r="D69" s="7" t="s">
        <v>82</v>
      </c>
      <c r="E69" s="6"/>
      <c r="F69" s="8"/>
      <c r="G69" s="8"/>
      <c r="H69" s="99" t="str">
        <f t="shared" si="2"/>
        <v>YEAR</v>
      </c>
    </row>
    <row r="70" spans="1:8">
      <c r="A70" s="5"/>
      <c r="B70" s="100"/>
      <c r="C70" s="9"/>
      <c r="D70" s="6"/>
      <c r="E70" s="9"/>
      <c r="F70" s="9"/>
      <c r="G70" s="9"/>
      <c r="H70" s="99">
        <f t="shared" si="2"/>
        <v>2021</v>
      </c>
    </row>
    <row r="71" spans="1:8">
      <c r="A71" s="5"/>
      <c r="B71" s="100"/>
      <c r="C71" s="102"/>
      <c r="D71" s="102"/>
      <c r="E71" s="95"/>
      <c r="F71" s="102"/>
      <c r="G71" s="102"/>
      <c r="H71" s="99" t="str">
        <f t="shared" si="2"/>
        <v>MONTH OF SALE</v>
      </c>
    </row>
    <row r="72" spans="1:8">
      <c r="A72" s="61"/>
      <c r="B72" s="1"/>
      <c r="C72" s="103"/>
      <c r="D72" s="103"/>
      <c r="E72" s="103"/>
      <c r="F72" s="103"/>
      <c r="G72" s="103"/>
      <c r="H72" s="104" t="str">
        <f t="shared" si="2"/>
        <v>October</v>
      </c>
    </row>
    <row r="73" spans="1:8">
      <c r="A73" s="11" t="s">
        <v>83</v>
      </c>
      <c r="B73" s="6"/>
      <c r="C73" s="102"/>
      <c r="D73" s="105" t="s">
        <v>84</v>
      </c>
      <c r="E73" s="105"/>
      <c r="F73" s="105"/>
      <c r="G73" s="105"/>
      <c r="H73" s="106"/>
    </row>
    <row r="74" spans="1:8">
      <c r="A74" s="5"/>
      <c r="B74" s="6"/>
      <c r="C74" s="6"/>
      <c r="D74" s="9"/>
      <c r="E74" s="21" t="s">
        <v>85</v>
      </c>
      <c r="F74" s="95" t="s">
        <v>86</v>
      </c>
      <c r="G74" s="9"/>
      <c r="H74" s="92"/>
    </row>
    <row r="75" spans="1:8">
      <c r="A75" s="5"/>
      <c r="B75" s="6"/>
      <c r="C75" s="107" t="s">
        <v>87</v>
      </c>
      <c r="D75" s="95"/>
      <c r="E75" s="9" t="s">
        <v>88</v>
      </c>
      <c r="F75" s="108">
        <v>37803</v>
      </c>
      <c r="G75" s="9"/>
      <c r="H75" s="92"/>
    </row>
    <row r="76" spans="1:8">
      <c r="A76" s="5"/>
      <c r="B76" s="6"/>
      <c r="C76" s="107" t="s">
        <v>89</v>
      </c>
      <c r="D76" s="95"/>
      <c r="E76" s="9" t="s">
        <v>88</v>
      </c>
      <c r="F76" s="108">
        <v>37803</v>
      </c>
      <c r="G76" s="9"/>
      <c r="H76" s="92"/>
    </row>
    <row r="77" spans="1:8">
      <c r="A77" s="5"/>
      <c r="B77" s="6"/>
      <c r="C77" s="107" t="s">
        <v>90</v>
      </c>
      <c r="D77" s="95"/>
      <c r="E77" s="9" t="s">
        <v>91</v>
      </c>
      <c r="F77" s="108">
        <v>39083</v>
      </c>
      <c r="G77" s="9"/>
      <c r="H77" s="92"/>
    </row>
    <row r="78" spans="1:8">
      <c r="A78" s="5"/>
      <c r="B78" s="6"/>
      <c r="C78" s="107" t="s">
        <v>92</v>
      </c>
      <c r="D78" s="95"/>
      <c r="E78" s="9" t="s">
        <v>93</v>
      </c>
      <c r="F78" s="108">
        <v>37803</v>
      </c>
      <c r="G78" s="9"/>
      <c r="H78" s="92"/>
    </row>
    <row r="79" spans="1:8">
      <c r="A79" s="5"/>
      <c r="B79" s="6"/>
      <c r="C79" s="109" t="s">
        <v>94</v>
      </c>
      <c r="D79" s="95"/>
      <c r="E79" s="9" t="s">
        <v>95</v>
      </c>
      <c r="F79" s="108">
        <v>37803</v>
      </c>
      <c r="G79" s="9"/>
      <c r="H79" s="92"/>
    </row>
    <row r="80" spans="1:8">
      <c r="A80" s="5"/>
      <c r="B80" s="6"/>
      <c r="C80" s="107" t="s">
        <v>96</v>
      </c>
      <c r="D80" s="95"/>
      <c r="E80" s="9" t="s">
        <v>95</v>
      </c>
      <c r="F80" s="108">
        <v>37803</v>
      </c>
      <c r="G80" s="9"/>
      <c r="H80" s="92"/>
    </row>
    <row r="81" spans="1:8">
      <c r="A81" s="61"/>
      <c r="B81" s="2" t="s">
        <v>97</v>
      </c>
      <c r="C81" s="3"/>
      <c r="D81" s="3"/>
      <c r="E81" s="3"/>
      <c r="F81" s="3"/>
      <c r="G81" s="3"/>
      <c r="H81" s="94"/>
    </row>
    <row r="82" spans="1:8">
      <c r="A82" s="5" t="s">
        <v>98</v>
      </c>
      <c r="B82" s="12"/>
      <c r="C82" s="9"/>
      <c r="D82" s="9"/>
      <c r="E82" s="9"/>
      <c r="F82" s="21" t="s">
        <v>99</v>
      </c>
      <c r="G82" s="9"/>
      <c r="H82" s="92"/>
    </row>
    <row r="83" spans="1:8" s="137" customFormat="1" ht="26.25">
      <c r="A83" s="132"/>
      <c r="B83" s="133"/>
      <c r="C83" s="134"/>
      <c r="D83" s="134"/>
      <c r="E83" s="135" t="s">
        <v>125</v>
      </c>
      <c r="F83" s="135" t="s">
        <v>100</v>
      </c>
      <c r="G83" s="134"/>
      <c r="H83" s="136"/>
    </row>
    <row r="84" spans="1:8">
      <c r="A84" s="5"/>
      <c r="B84" s="12" t="s">
        <v>101</v>
      </c>
      <c r="C84" s="9"/>
      <c r="D84" s="9"/>
      <c r="E84" s="110">
        <f>D14+E14</f>
        <v>110831308</v>
      </c>
      <c r="F84" s="111">
        <f>(+F28+F29+G29)-(F85-F86)</f>
        <v>41366281.103678927</v>
      </c>
      <c r="G84" s="9"/>
      <c r="H84" s="112"/>
    </row>
    <row r="85" spans="1:8">
      <c r="A85" s="5"/>
      <c r="B85" s="12" t="s">
        <v>102</v>
      </c>
      <c r="C85" s="9"/>
      <c r="D85" s="9"/>
      <c r="E85" s="110"/>
      <c r="F85" s="139">
        <f>0/0.26</f>
        <v>0</v>
      </c>
      <c r="G85" s="9"/>
      <c r="H85" s="113"/>
    </row>
    <row r="86" spans="1:8">
      <c r="A86" s="5"/>
      <c r="B86" s="12" t="s">
        <v>103</v>
      </c>
      <c r="C86" s="9"/>
      <c r="D86" s="9"/>
      <c r="E86" s="110"/>
      <c r="F86" s="111"/>
      <c r="G86" s="9"/>
      <c r="H86" s="114"/>
    </row>
    <row r="87" spans="1:8">
      <c r="A87" s="5"/>
      <c r="B87" s="12" t="str">
        <f>"= Gross consumption in State (enter on page 1, item 1)"</f>
        <v>= Gross consumption in State (enter on page 1, item 1)</v>
      </c>
      <c r="C87" s="9"/>
      <c r="D87" s="9"/>
      <c r="E87" s="110">
        <f>(E84+E85)-E86</f>
        <v>110831308</v>
      </c>
      <c r="F87" s="111">
        <f>(F84+F85)-F86</f>
        <v>41366281.103678927</v>
      </c>
      <c r="G87" s="9"/>
      <c r="H87" s="113"/>
    </row>
    <row r="88" spans="1:8">
      <c r="A88" s="5"/>
      <c r="B88" s="12"/>
      <c r="C88" s="9"/>
      <c r="D88" s="9"/>
      <c r="E88" s="9"/>
      <c r="F88" s="9"/>
      <c r="G88" s="9"/>
      <c r="H88" s="92"/>
    </row>
    <row r="89" spans="1:8">
      <c r="A89" s="5"/>
      <c r="B89" s="12"/>
      <c r="C89" s="9"/>
      <c r="D89" s="9"/>
      <c r="E89" s="115" t="s">
        <v>104</v>
      </c>
      <c r="F89" s="9"/>
      <c r="G89" s="9"/>
      <c r="H89" s="92"/>
    </row>
    <row r="90" spans="1:8">
      <c r="A90" s="5"/>
      <c r="B90" s="12"/>
      <c r="C90" s="9"/>
      <c r="D90" s="9"/>
      <c r="E90" s="9"/>
      <c r="F90" s="116" t="s">
        <v>105</v>
      </c>
      <c r="G90" s="116" t="s">
        <v>106</v>
      </c>
      <c r="H90" s="117" t="s">
        <v>107</v>
      </c>
    </row>
    <row r="91" spans="1:8">
      <c r="A91" s="61"/>
      <c r="B91" s="2"/>
      <c r="C91" s="3"/>
      <c r="D91" s="3"/>
      <c r="E91" s="4" t="s">
        <v>108</v>
      </c>
      <c r="F91" s="118">
        <f>F14</f>
        <v>40741211.538461536</v>
      </c>
      <c r="G91" s="118">
        <f>G14</f>
        <v>625069.56521739124</v>
      </c>
      <c r="H91" s="119">
        <f>F91+G91</f>
        <v>41366281.103678927</v>
      </c>
    </row>
    <row r="92" spans="1:8">
      <c r="A92" s="5" t="s">
        <v>109</v>
      </c>
      <c r="B92" s="12"/>
      <c r="C92" s="9"/>
      <c r="D92" s="9"/>
      <c r="E92" s="9"/>
      <c r="F92" s="9"/>
      <c r="G92" s="9"/>
      <c r="H92" s="92"/>
    </row>
    <row r="93" spans="1:8">
      <c r="A93" s="5"/>
      <c r="B93" s="12"/>
      <c r="C93" s="9"/>
      <c r="D93" s="9"/>
      <c r="E93" s="9"/>
      <c r="F93" s="9"/>
      <c r="G93" s="9"/>
      <c r="H93" s="92"/>
    </row>
    <row r="94" spans="1:8">
      <c r="A94" s="5"/>
      <c r="B94" s="12" t="s">
        <v>110</v>
      </c>
      <c r="C94" s="9"/>
      <c r="D94" s="9"/>
      <c r="E94" s="120" t="s">
        <v>111</v>
      </c>
      <c r="F94" s="9"/>
      <c r="G94" s="9"/>
      <c r="H94" s="92"/>
    </row>
    <row r="95" spans="1:8">
      <c r="A95" s="5"/>
      <c r="B95" s="12"/>
      <c r="C95" s="9"/>
      <c r="D95" s="9"/>
      <c r="E95" s="9"/>
      <c r="F95" s="9"/>
      <c r="G95" s="9"/>
      <c r="H95" s="92"/>
    </row>
    <row r="96" spans="1:8">
      <c r="A96" s="5"/>
      <c r="B96" s="12"/>
      <c r="C96" s="9" t="s">
        <v>112</v>
      </c>
      <c r="D96" s="6"/>
      <c r="E96" s="21" t="s">
        <v>28</v>
      </c>
      <c r="F96" s="11" t="s">
        <v>113</v>
      </c>
      <c r="G96" s="9"/>
      <c r="H96" s="92"/>
    </row>
    <row r="97" spans="1:8">
      <c r="A97" s="5"/>
      <c r="B97" s="6"/>
      <c r="C97" s="9"/>
      <c r="D97" s="121" t="s">
        <v>114</v>
      </c>
      <c r="E97" s="3"/>
      <c r="F97" s="60"/>
      <c r="G97" s="9"/>
      <c r="H97" s="92"/>
    </row>
    <row r="98" spans="1:8">
      <c r="A98" s="5"/>
      <c r="B98" s="12"/>
      <c r="C98" s="9"/>
      <c r="D98" s="122" t="s">
        <v>115</v>
      </c>
      <c r="E98" s="3"/>
      <c r="F98" s="60"/>
      <c r="G98" s="9"/>
      <c r="H98" s="92"/>
    </row>
    <row r="99" spans="1:8">
      <c r="A99" s="5"/>
      <c r="B99" s="12"/>
      <c r="C99" s="9"/>
      <c r="D99" s="122" t="s">
        <v>116</v>
      </c>
      <c r="E99" s="110"/>
      <c r="F99" s="123">
        <v>1</v>
      </c>
      <c r="G99" s="9"/>
      <c r="H99" s="92"/>
    </row>
    <row r="100" spans="1:8">
      <c r="A100" s="61"/>
      <c r="B100" s="2"/>
      <c r="C100" s="3"/>
      <c r="D100" s="3"/>
      <c r="E100" s="3"/>
      <c r="F100" s="60"/>
      <c r="G100" s="3"/>
      <c r="H100" s="94"/>
    </row>
    <row r="101" spans="1:8">
      <c r="A101" s="5" t="s">
        <v>117</v>
      </c>
      <c r="B101" s="8"/>
      <c r="C101" s="9"/>
      <c r="D101" s="9"/>
      <c r="E101" s="9"/>
      <c r="F101" s="9"/>
      <c r="G101" s="9"/>
      <c r="H101" s="92"/>
    </row>
    <row r="102" spans="1:8">
      <c r="A102" s="5"/>
      <c r="B102" s="8"/>
      <c r="C102" s="9"/>
      <c r="D102" s="9"/>
      <c r="E102" s="9"/>
      <c r="F102" s="9"/>
      <c r="G102" s="9"/>
      <c r="H102" s="92"/>
    </row>
    <row r="103" spans="1:8">
      <c r="A103" s="24"/>
      <c r="B103" s="12"/>
      <c r="C103" s="15"/>
      <c r="D103" s="9"/>
      <c r="E103" s="9"/>
      <c r="F103" s="9"/>
      <c r="G103" s="9"/>
      <c r="H103" s="92"/>
    </row>
    <row r="104" spans="1:8">
      <c r="A104" s="5" t="s">
        <v>118</v>
      </c>
      <c r="B104" s="12"/>
      <c r="C104" s="9"/>
      <c r="D104" s="9"/>
      <c r="E104" s="9"/>
      <c r="F104" s="9"/>
      <c r="G104" s="9"/>
      <c r="H104" s="92"/>
    </row>
    <row r="105" spans="1:8">
      <c r="A105" s="5" t="s">
        <v>119</v>
      </c>
      <c r="B105" s="8"/>
      <c r="C105" s="9"/>
      <c r="D105" s="9"/>
      <c r="E105" s="9"/>
      <c r="F105" s="9"/>
      <c r="G105" s="9"/>
      <c r="H105" s="92"/>
    </row>
    <row r="106" spans="1:8">
      <c r="A106" s="5" t="s">
        <v>120</v>
      </c>
      <c r="B106" s="12"/>
      <c r="C106" s="9"/>
      <c r="D106" s="9"/>
      <c r="E106" s="9"/>
      <c r="F106" s="9"/>
      <c r="G106" s="9"/>
      <c r="H106" s="92"/>
    </row>
    <row r="107" spans="1:8">
      <c r="A107" s="124" t="s">
        <v>123</v>
      </c>
      <c r="B107" s="6"/>
      <c r="C107" s="9"/>
      <c r="D107" s="9"/>
      <c r="E107" s="9"/>
      <c r="F107" s="9"/>
      <c r="G107" s="9"/>
      <c r="H107" s="92"/>
    </row>
    <row r="108" spans="1:8">
      <c r="A108" s="5"/>
      <c r="B108" s="8"/>
      <c r="C108" s="9"/>
      <c r="D108" s="9"/>
      <c r="E108" s="9"/>
      <c r="F108" s="9"/>
      <c r="G108" s="9"/>
      <c r="H108" s="92"/>
    </row>
    <row r="109" spans="1:8">
      <c r="A109" s="5"/>
      <c r="B109" s="8"/>
      <c r="C109" s="9"/>
      <c r="D109" s="9"/>
      <c r="E109" s="9"/>
      <c r="F109" s="9"/>
      <c r="G109" s="9"/>
      <c r="H109" s="92"/>
    </row>
    <row r="110" spans="1:8">
      <c r="A110" s="5"/>
      <c r="B110" s="12"/>
      <c r="C110" s="9"/>
      <c r="D110" s="9"/>
      <c r="E110" s="9"/>
      <c r="F110" s="9"/>
      <c r="G110" s="9"/>
      <c r="H110" s="92"/>
    </row>
    <row r="111" spans="1:8">
      <c r="A111" s="5"/>
      <c r="B111" s="8"/>
      <c r="C111" s="9"/>
      <c r="D111" s="9"/>
      <c r="E111" s="9"/>
      <c r="F111" s="9"/>
      <c r="G111" s="9"/>
      <c r="H111" s="92"/>
    </row>
    <row r="112" spans="1:8">
      <c r="A112" s="5"/>
      <c r="B112" s="8"/>
      <c r="C112" s="9"/>
      <c r="D112" s="9"/>
      <c r="E112" s="9"/>
      <c r="F112" s="9"/>
      <c r="G112" s="9"/>
      <c r="H112" s="92"/>
    </row>
    <row r="113" spans="1:8">
      <c r="A113" s="5"/>
      <c r="B113" s="12"/>
      <c r="C113" s="9"/>
      <c r="D113" s="9"/>
      <c r="E113" s="9"/>
      <c r="F113" s="9"/>
      <c r="G113" s="9"/>
      <c r="H113" s="92"/>
    </row>
    <row r="114" spans="1:8">
      <c r="A114" s="5"/>
      <c r="B114" s="12"/>
      <c r="C114" s="9"/>
      <c r="D114" s="9"/>
      <c r="E114" s="9"/>
      <c r="F114" s="9"/>
      <c r="G114" s="9"/>
      <c r="H114" s="92"/>
    </row>
    <row r="115" spans="1:8">
      <c r="A115" s="5"/>
      <c r="B115" s="12"/>
      <c r="C115" s="9"/>
      <c r="D115" s="9"/>
      <c r="E115" s="9"/>
      <c r="F115" s="9"/>
      <c r="G115" s="9"/>
      <c r="H115" s="92"/>
    </row>
    <row r="116" spans="1:8">
      <c r="A116" s="5"/>
      <c r="B116" s="12"/>
      <c r="C116" s="9"/>
      <c r="D116" s="9"/>
      <c r="E116" s="9"/>
      <c r="F116" s="9"/>
      <c r="G116" s="9"/>
      <c r="H116" s="92"/>
    </row>
    <row r="117" spans="1:8">
      <c r="A117" s="5"/>
      <c r="B117" s="12"/>
      <c r="C117" s="9"/>
      <c r="D117" s="9"/>
      <c r="E117" s="9"/>
      <c r="F117" s="9"/>
      <c r="G117" s="9"/>
      <c r="H117" s="92"/>
    </row>
    <row r="118" spans="1:8">
      <c r="A118" s="5"/>
      <c r="B118" s="100"/>
      <c r="C118" s="9"/>
      <c r="D118" s="9"/>
      <c r="E118" s="9"/>
      <c r="F118" s="9"/>
      <c r="G118" s="9"/>
      <c r="H118" s="92"/>
    </row>
    <row r="119" spans="1:8">
      <c r="A119" s="5"/>
      <c r="B119" s="100"/>
      <c r="C119" s="9"/>
      <c r="D119" s="9"/>
      <c r="E119" s="9"/>
      <c r="F119" s="9"/>
      <c r="G119" s="9"/>
      <c r="H119" s="92"/>
    </row>
    <row r="120" spans="1:8">
      <c r="A120" s="5"/>
      <c r="B120" s="100"/>
      <c r="C120" s="9"/>
      <c r="D120" s="9"/>
      <c r="E120" s="9"/>
      <c r="F120" s="9"/>
      <c r="G120" s="9"/>
      <c r="H120" s="92"/>
    </row>
    <row r="121" spans="1:8">
      <c r="A121" s="5"/>
      <c r="B121" s="100"/>
      <c r="C121" s="9"/>
      <c r="D121" s="9"/>
      <c r="E121" s="9"/>
      <c r="F121" s="9"/>
      <c r="G121" s="9"/>
      <c r="H121" s="92"/>
    </row>
    <row r="122" spans="1:8">
      <c r="A122" s="5"/>
      <c r="B122" s="100"/>
      <c r="C122" s="9"/>
      <c r="D122" s="9"/>
      <c r="E122" s="9"/>
      <c r="F122" s="9"/>
      <c r="G122" s="9"/>
      <c r="H122" s="92"/>
    </row>
    <row r="123" spans="1:8">
      <c r="A123" s="61"/>
      <c r="B123" s="1"/>
      <c r="C123" s="3"/>
      <c r="D123" s="3"/>
      <c r="E123" s="3"/>
      <c r="F123" s="3"/>
      <c r="G123" s="3"/>
      <c r="H123" s="94"/>
    </row>
    <row r="124" spans="1:8">
      <c r="A124" s="95" t="s">
        <v>121</v>
      </c>
      <c r="B124" s="6"/>
      <c r="C124" s="9"/>
      <c r="D124" s="9"/>
      <c r="E124" s="21">
        <v>2</v>
      </c>
      <c r="F124" s="9"/>
      <c r="G124" s="9"/>
      <c r="H124" s="29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24"/>
  <sheetViews>
    <sheetView topLeftCell="A7" zoomScaleNormal="100" workbookViewId="0">
      <selection activeCell="F16" sqref="F16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9"/>
      <c r="F2" s="9"/>
      <c r="G2" s="6"/>
      <c r="H2" s="10" t="s">
        <v>2</v>
      </c>
    </row>
    <row r="3" spans="1:8">
      <c r="A3" s="11" t="s">
        <v>3</v>
      </c>
      <c r="B3" s="12"/>
      <c r="C3" s="7"/>
      <c r="D3" s="8"/>
      <c r="E3" s="8"/>
      <c r="F3" s="6"/>
      <c r="G3" s="13"/>
      <c r="H3" s="14" t="s">
        <v>4</v>
      </c>
    </row>
    <row r="4" spans="1:8">
      <c r="A4" s="5" t="s">
        <v>5</v>
      </c>
      <c r="B4" s="6"/>
      <c r="C4" s="15"/>
      <c r="D4" s="6"/>
      <c r="E4" s="6"/>
      <c r="F4" s="9"/>
      <c r="G4" s="16"/>
      <c r="H4" s="17" t="s">
        <v>6</v>
      </c>
    </row>
    <row r="5" spans="1:8">
      <c r="A5" s="5"/>
      <c r="B5" s="6"/>
      <c r="C5" s="15"/>
      <c r="D5" s="9"/>
      <c r="E5" s="18" t="s">
        <v>7</v>
      </c>
      <c r="F5" s="9"/>
      <c r="G5" s="16"/>
      <c r="H5" s="19">
        <v>2021</v>
      </c>
    </row>
    <row r="6" spans="1:8">
      <c r="A6" s="20"/>
      <c r="B6" s="6"/>
      <c r="C6" s="13"/>
      <c r="D6" s="21"/>
      <c r="E6" s="21"/>
      <c r="F6" s="22"/>
      <c r="G6" s="6"/>
      <c r="H6" s="23" t="s">
        <v>8</v>
      </c>
    </row>
    <row r="7" spans="1:8">
      <c r="A7" s="24" t="s">
        <v>9</v>
      </c>
      <c r="B7" s="6"/>
      <c r="C7" s="13"/>
      <c r="D7" s="21"/>
      <c r="E7" s="21"/>
      <c r="F7" s="22"/>
      <c r="G7" s="6"/>
      <c r="H7" s="25" t="s">
        <v>140</v>
      </c>
    </row>
    <row r="8" spans="1:8">
      <c r="A8" s="26" t="s">
        <v>10</v>
      </c>
      <c r="B8" s="6"/>
      <c r="C8" s="13"/>
      <c r="D8" s="21"/>
      <c r="E8" s="16"/>
      <c r="F8" s="22"/>
      <c r="G8" s="6"/>
      <c r="H8" s="10" t="s">
        <v>127</v>
      </c>
    </row>
    <row r="9" spans="1:8">
      <c r="A9" s="27"/>
      <c r="B9" s="6"/>
      <c r="C9" s="13"/>
      <c r="D9" s="21"/>
      <c r="E9" s="16"/>
      <c r="F9" s="22"/>
      <c r="G9" s="6"/>
      <c r="H9" s="10" t="s">
        <v>11</v>
      </c>
    </row>
    <row r="10" spans="1:8">
      <c r="A10" s="28"/>
      <c r="B10" s="6"/>
      <c r="C10" s="16"/>
      <c r="D10" s="29"/>
      <c r="E10" s="16"/>
      <c r="F10" s="29"/>
      <c r="G10" s="30"/>
      <c r="H10" s="31" t="s">
        <v>12</v>
      </c>
    </row>
    <row r="11" spans="1:8">
      <c r="A11" s="32"/>
      <c r="B11" s="33"/>
      <c r="C11" s="34" t="s">
        <v>13</v>
      </c>
      <c r="D11" s="35"/>
      <c r="E11" s="35"/>
      <c r="F11" s="210" t="s">
        <v>14</v>
      </c>
      <c r="G11" s="211"/>
      <c r="H11" s="36"/>
    </row>
    <row r="12" spans="1:8">
      <c r="A12" s="5"/>
      <c r="B12" s="22" t="s">
        <v>15</v>
      </c>
      <c r="C12" s="37" t="s">
        <v>16</v>
      </c>
      <c r="D12" s="37" t="s">
        <v>17</v>
      </c>
      <c r="E12" s="37" t="s">
        <v>18</v>
      </c>
      <c r="F12" s="37" t="s">
        <v>19</v>
      </c>
      <c r="G12" s="37" t="s">
        <v>20</v>
      </c>
      <c r="H12" s="37" t="s">
        <v>21</v>
      </c>
    </row>
    <row r="13" spans="1:8">
      <c r="A13" s="38"/>
      <c r="B13" s="2"/>
      <c r="C13" s="39" t="s">
        <v>22</v>
      </c>
      <c r="D13" s="40">
        <v>-1</v>
      </c>
      <c r="E13" s="40">
        <v>-2</v>
      </c>
      <c r="F13" s="40">
        <v>-3</v>
      </c>
      <c r="G13" s="40">
        <v>-4</v>
      </c>
      <c r="H13" s="40">
        <v>-5</v>
      </c>
    </row>
    <row r="14" spans="1:8">
      <c r="A14" s="28" t="s">
        <v>23</v>
      </c>
      <c r="B14" s="6" t="s">
        <v>24</v>
      </c>
      <c r="C14" s="212">
        <v>1</v>
      </c>
      <c r="D14" s="41">
        <f>D15+D21+D22</f>
        <v>11231101</v>
      </c>
      <c r="E14" s="138">
        <f>E15+E21+E22</f>
        <v>96846711</v>
      </c>
      <c r="F14" s="41">
        <f>(F16-F17)/0.26</f>
        <v>33415492.307692308</v>
      </c>
      <c r="G14" s="42">
        <f>(G16-G17)/0.23</f>
        <v>162213.04347826086</v>
      </c>
      <c r="H14" s="43">
        <f t="shared" ref="H14:H27" si="0">SUM(D14:G14)</f>
        <v>141655517.35117057</v>
      </c>
    </row>
    <row r="15" spans="1:8" outlineLevel="1">
      <c r="A15" s="28"/>
      <c r="B15" s="44" t="s">
        <v>25</v>
      </c>
      <c r="C15" s="213"/>
      <c r="D15" s="46">
        <v>10666099</v>
      </c>
      <c r="E15" s="47">
        <v>96738382</v>
      </c>
      <c r="F15" s="41"/>
      <c r="G15" s="42"/>
      <c r="H15" s="43"/>
    </row>
    <row r="16" spans="1:8" outlineLevel="1">
      <c r="A16" s="28"/>
      <c r="B16" s="44" t="s">
        <v>132</v>
      </c>
      <c r="C16" s="213"/>
      <c r="D16" s="46"/>
      <c r="E16" s="47"/>
      <c r="F16" s="46">
        <v>9908799</v>
      </c>
      <c r="G16" s="47">
        <v>37309</v>
      </c>
      <c r="H16" s="43"/>
    </row>
    <row r="17" spans="1:8" outlineLevel="1">
      <c r="A17" s="28"/>
      <c r="B17" s="44" t="s">
        <v>133</v>
      </c>
      <c r="C17" s="213"/>
      <c r="D17" s="46"/>
      <c r="E17" s="47"/>
      <c r="F17" s="46">
        <v>1220771</v>
      </c>
      <c r="G17" s="47">
        <v>0</v>
      </c>
      <c r="H17" s="43"/>
    </row>
    <row r="18" spans="1:8">
      <c r="A18" s="48" t="s">
        <v>28</v>
      </c>
      <c r="B18" s="6" t="s">
        <v>29</v>
      </c>
      <c r="C18" s="45">
        <v>2</v>
      </c>
      <c r="D18" s="49"/>
      <c r="E18" s="50"/>
      <c r="F18" s="49">
        <f>F85</f>
        <v>0</v>
      </c>
      <c r="G18" s="50"/>
      <c r="H18" s="43"/>
    </row>
    <row r="19" spans="1:8">
      <c r="A19" s="5" t="s">
        <v>30</v>
      </c>
      <c r="B19" s="51" t="s">
        <v>31</v>
      </c>
      <c r="C19" s="37">
        <v>21</v>
      </c>
      <c r="D19" s="126">
        <v>256726</v>
      </c>
      <c r="E19" s="127">
        <v>2233100</v>
      </c>
      <c r="F19" s="52"/>
      <c r="G19" s="53"/>
      <c r="H19" s="43">
        <f t="shared" si="0"/>
        <v>2489826</v>
      </c>
    </row>
    <row r="20" spans="1:8">
      <c r="A20" s="5" t="s">
        <v>32</v>
      </c>
      <c r="B20" s="11" t="s">
        <v>33</v>
      </c>
      <c r="C20" s="54">
        <v>22</v>
      </c>
      <c r="D20" s="128">
        <v>0</v>
      </c>
      <c r="E20" s="129">
        <v>0</v>
      </c>
      <c r="F20" s="52"/>
      <c r="G20" s="53"/>
      <c r="H20" s="43">
        <f t="shared" si="0"/>
        <v>0</v>
      </c>
    </row>
    <row r="21" spans="1:8">
      <c r="A21" s="5" t="s">
        <v>34</v>
      </c>
      <c r="B21" s="51" t="s">
        <v>35</v>
      </c>
      <c r="C21" s="37">
        <v>23</v>
      </c>
      <c r="D21" s="126">
        <v>55224</v>
      </c>
      <c r="E21" s="127">
        <v>108329</v>
      </c>
      <c r="F21" s="52"/>
      <c r="G21" s="53"/>
      <c r="H21" s="59">
        <f t="shared" si="0"/>
        <v>163553</v>
      </c>
    </row>
    <row r="22" spans="1:8">
      <c r="A22" s="5"/>
      <c r="B22" s="60" t="s">
        <v>36</v>
      </c>
      <c r="C22" s="54">
        <v>24</v>
      </c>
      <c r="D22" s="128">
        <v>509778</v>
      </c>
      <c r="E22" s="129">
        <v>0</v>
      </c>
      <c r="F22" s="52"/>
      <c r="G22" s="53"/>
      <c r="H22" s="43">
        <f t="shared" si="0"/>
        <v>509778</v>
      </c>
    </row>
    <row r="23" spans="1:8">
      <c r="A23" s="5"/>
      <c r="B23" s="61" t="s">
        <v>37</v>
      </c>
      <c r="C23" s="37">
        <v>25</v>
      </c>
      <c r="D23" s="126"/>
      <c r="E23" s="127"/>
      <c r="F23" s="52"/>
      <c r="G23" s="53"/>
      <c r="H23" s="59">
        <f t="shared" si="0"/>
        <v>0</v>
      </c>
    </row>
    <row r="24" spans="1:8">
      <c r="A24" s="5"/>
      <c r="B24" s="61" t="s">
        <v>38</v>
      </c>
      <c r="C24" s="54">
        <v>26</v>
      </c>
      <c r="D24" s="129">
        <v>15327.958333333352</v>
      </c>
      <c r="E24" s="129"/>
      <c r="F24" s="52"/>
      <c r="G24" s="53"/>
      <c r="H24" s="43">
        <f t="shared" si="0"/>
        <v>15327.958333333352</v>
      </c>
    </row>
    <row r="25" spans="1:8">
      <c r="A25" s="5"/>
      <c r="B25" s="61" t="s">
        <v>39</v>
      </c>
      <c r="C25" s="54">
        <v>27</v>
      </c>
      <c r="D25" s="64"/>
      <c r="E25" s="65"/>
      <c r="F25" s="64"/>
      <c r="G25" s="65"/>
      <c r="H25" s="43">
        <f t="shared" si="0"/>
        <v>0</v>
      </c>
    </row>
    <row r="26" spans="1:8">
      <c r="A26" s="5"/>
      <c r="B26" s="61" t="s">
        <v>40</v>
      </c>
      <c r="C26" s="54">
        <v>28</v>
      </c>
      <c r="D26" s="66"/>
      <c r="E26" s="65"/>
      <c r="F26" s="64"/>
      <c r="G26" s="39"/>
      <c r="H26" s="43">
        <f t="shared" si="0"/>
        <v>0</v>
      </c>
    </row>
    <row r="27" spans="1:8">
      <c r="A27" s="5"/>
      <c r="B27" s="5" t="s">
        <v>41</v>
      </c>
      <c r="C27" s="54">
        <v>29</v>
      </c>
      <c r="D27" s="64"/>
      <c r="E27" s="65"/>
      <c r="F27" s="64"/>
      <c r="G27" s="65"/>
      <c r="H27" s="43">
        <f t="shared" si="0"/>
        <v>0</v>
      </c>
    </row>
    <row r="28" spans="1:8">
      <c r="A28" s="5"/>
      <c r="B28" s="51" t="s">
        <v>42</v>
      </c>
      <c r="C28" s="37">
        <v>30</v>
      </c>
      <c r="D28" s="59">
        <f>SUM(D19:D23)-D24</f>
        <v>806400.04166666663</v>
      </c>
      <c r="E28" s="59">
        <f>SUM(E19:E23)-E24</f>
        <v>2341429</v>
      </c>
      <c r="F28" s="59">
        <f>SUM(F19:F23)-F24</f>
        <v>0</v>
      </c>
      <c r="G28" s="59">
        <f>SUM(G19:G23)-G24</f>
        <v>0</v>
      </c>
      <c r="H28" s="56">
        <f>SUM(H19:H23)-H24</f>
        <v>3147829.0416666665</v>
      </c>
    </row>
    <row r="29" spans="1:8">
      <c r="A29" s="67" t="s">
        <v>43</v>
      </c>
      <c r="B29" s="68"/>
      <c r="C29" s="54">
        <v>40</v>
      </c>
      <c r="D29" s="55">
        <f>D14-D28</f>
        <v>10424700.958333334</v>
      </c>
      <c r="E29" s="69">
        <f>E14-E28</f>
        <v>94505282</v>
      </c>
      <c r="F29" s="56">
        <f>F14+F18-F28</f>
        <v>33415492.307692308</v>
      </c>
      <c r="G29" s="55">
        <f>G14-G28</f>
        <v>162213.04347826086</v>
      </c>
      <c r="H29" s="56">
        <f>H14-H28</f>
        <v>138507688.30950391</v>
      </c>
    </row>
    <row r="30" spans="1:8">
      <c r="A30" s="28" t="s">
        <v>44</v>
      </c>
      <c r="B30" s="51" t="s">
        <v>45</v>
      </c>
      <c r="C30" s="39">
        <v>51</v>
      </c>
      <c r="D30" s="130">
        <v>18770</v>
      </c>
      <c r="E30" s="131">
        <v>8532</v>
      </c>
      <c r="F30" s="70"/>
      <c r="G30" s="71"/>
      <c r="H30" s="43">
        <f t="shared" ref="H30:H39" si="1">SUM(D30:G30)</f>
        <v>27302</v>
      </c>
    </row>
    <row r="31" spans="1:8">
      <c r="A31" s="72" t="s">
        <v>46</v>
      </c>
      <c r="B31" s="11" t="s">
        <v>47</v>
      </c>
      <c r="C31" s="39">
        <v>52</v>
      </c>
      <c r="D31" s="126"/>
      <c r="E31" s="127"/>
      <c r="F31" s="73"/>
      <c r="G31" s="74"/>
      <c r="H31" s="43">
        <f t="shared" si="1"/>
        <v>0</v>
      </c>
    </row>
    <row r="32" spans="1:8">
      <c r="A32" s="5"/>
      <c r="B32" s="51" t="s">
        <v>48</v>
      </c>
      <c r="C32" s="39">
        <v>53</v>
      </c>
      <c r="D32" s="128"/>
      <c r="E32" s="129"/>
      <c r="F32" s="70"/>
      <c r="G32" s="71"/>
      <c r="H32" s="43">
        <f t="shared" si="1"/>
        <v>0</v>
      </c>
    </row>
    <row r="33" spans="1:8">
      <c r="A33" s="5"/>
      <c r="B33" s="11" t="s">
        <v>49</v>
      </c>
      <c r="C33" s="39">
        <v>54</v>
      </c>
      <c r="D33" s="126"/>
      <c r="E33" s="127"/>
      <c r="F33" s="73"/>
      <c r="G33" s="74"/>
      <c r="H33" s="59">
        <f t="shared" si="1"/>
        <v>0</v>
      </c>
    </row>
    <row r="34" spans="1:8">
      <c r="A34" s="5"/>
      <c r="B34" s="51" t="s">
        <v>50</v>
      </c>
      <c r="C34" s="39">
        <v>55</v>
      </c>
      <c r="D34" s="128"/>
      <c r="E34" s="129"/>
      <c r="F34" s="70"/>
      <c r="G34" s="71"/>
      <c r="H34" s="43">
        <f t="shared" si="1"/>
        <v>0</v>
      </c>
    </row>
    <row r="35" spans="1:8">
      <c r="A35" s="5"/>
      <c r="B35" s="51" t="s">
        <v>51</v>
      </c>
      <c r="C35" s="39">
        <v>56</v>
      </c>
      <c r="D35" s="126"/>
      <c r="E35" s="127"/>
      <c r="F35" s="73"/>
      <c r="G35" s="74"/>
      <c r="H35" s="59">
        <f t="shared" si="1"/>
        <v>0</v>
      </c>
    </row>
    <row r="36" spans="1:8">
      <c r="A36" s="5"/>
      <c r="B36" s="11" t="s">
        <v>52</v>
      </c>
      <c r="C36" s="39">
        <v>57</v>
      </c>
      <c r="D36" s="128">
        <v>15332</v>
      </c>
      <c r="E36" s="129">
        <v>21810</v>
      </c>
      <c r="F36" s="70"/>
      <c r="G36" s="71"/>
      <c r="H36" s="43">
        <f t="shared" si="1"/>
        <v>37142</v>
      </c>
    </row>
    <row r="37" spans="1:8">
      <c r="A37" s="5"/>
      <c r="B37" s="51" t="s">
        <v>40</v>
      </c>
      <c r="C37" s="39">
        <v>58</v>
      </c>
      <c r="D37" s="62"/>
      <c r="E37" s="63"/>
      <c r="F37" s="75"/>
      <c r="G37" s="76"/>
      <c r="H37" s="59">
        <f t="shared" si="1"/>
        <v>0</v>
      </c>
    </row>
    <row r="38" spans="1:8">
      <c r="A38" s="5"/>
      <c r="B38" s="11" t="s">
        <v>41</v>
      </c>
      <c r="C38" s="39">
        <v>59</v>
      </c>
      <c r="D38" s="55"/>
      <c r="E38" s="56"/>
      <c r="F38" s="77"/>
      <c r="G38" s="78"/>
      <c r="H38" s="43">
        <f t="shared" si="1"/>
        <v>0</v>
      </c>
    </row>
    <row r="39" spans="1:8">
      <c r="A39" s="5"/>
      <c r="B39" s="51" t="s">
        <v>53</v>
      </c>
      <c r="C39" s="39">
        <v>60</v>
      </c>
      <c r="D39" s="62"/>
      <c r="E39" s="63"/>
      <c r="F39" s="75"/>
      <c r="G39" s="76"/>
      <c r="H39" s="59">
        <f t="shared" si="1"/>
        <v>0</v>
      </c>
    </row>
    <row r="40" spans="1:8">
      <c r="A40" s="5"/>
      <c r="B40" s="61" t="s">
        <v>54</v>
      </c>
      <c r="C40" s="39">
        <v>61</v>
      </c>
      <c r="D40" s="55"/>
      <c r="E40" s="56"/>
      <c r="F40" s="77"/>
      <c r="G40" s="78"/>
      <c r="H40" s="43"/>
    </row>
    <row r="41" spans="1:8">
      <c r="A41" s="5"/>
      <c r="B41" s="61" t="s">
        <v>55</v>
      </c>
      <c r="C41" s="39">
        <v>62</v>
      </c>
      <c r="D41" s="62"/>
      <c r="E41" s="63"/>
      <c r="F41" s="75"/>
      <c r="G41" s="76"/>
      <c r="H41" s="59"/>
    </row>
    <row r="42" spans="1:8">
      <c r="A42" s="5"/>
      <c r="B42" s="61" t="s">
        <v>56</v>
      </c>
      <c r="C42" s="39">
        <v>63</v>
      </c>
      <c r="D42" s="55"/>
      <c r="E42" s="56"/>
      <c r="F42" s="77"/>
      <c r="G42" s="78"/>
      <c r="H42" s="43"/>
    </row>
    <row r="43" spans="1:8">
      <c r="A43" s="5"/>
      <c r="B43" s="61" t="s">
        <v>57</v>
      </c>
      <c r="C43" s="39">
        <v>64</v>
      </c>
      <c r="D43" s="62"/>
      <c r="E43" s="63"/>
      <c r="F43" s="75"/>
      <c r="G43" s="76"/>
      <c r="H43" s="59"/>
    </row>
    <row r="44" spans="1:8">
      <c r="A44" s="5"/>
      <c r="B44" s="61" t="s">
        <v>58</v>
      </c>
      <c r="C44" s="39">
        <v>65</v>
      </c>
      <c r="D44" s="55"/>
      <c r="E44" s="56"/>
      <c r="F44" s="77"/>
      <c r="G44" s="78"/>
      <c r="H44" s="43"/>
    </row>
    <row r="45" spans="1:8">
      <c r="A45" s="5"/>
      <c r="B45" s="61" t="s">
        <v>59</v>
      </c>
      <c r="C45" s="39">
        <v>66</v>
      </c>
      <c r="D45" s="64"/>
      <c r="E45" s="65"/>
      <c r="F45" s="79"/>
      <c r="G45" s="80"/>
      <c r="H45" s="81"/>
    </row>
    <row r="46" spans="1:8">
      <c r="A46" s="5"/>
      <c r="B46" s="61" t="s">
        <v>60</v>
      </c>
      <c r="C46" s="39">
        <v>67</v>
      </c>
      <c r="D46" s="62"/>
      <c r="E46" s="63"/>
      <c r="F46" s="75"/>
      <c r="G46" s="76"/>
      <c r="H46" s="59"/>
    </row>
    <row r="47" spans="1:8">
      <c r="A47" s="61"/>
      <c r="B47" s="51" t="s">
        <v>124</v>
      </c>
      <c r="C47" s="54">
        <v>70</v>
      </c>
      <c r="D47" s="55">
        <f>SUM(D30:D41)</f>
        <v>34102</v>
      </c>
      <c r="E47" s="56">
        <f>SUM(E30:E41)</f>
        <v>30342</v>
      </c>
      <c r="F47" s="55">
        <f>SUM(F30:F41)</f>
        <v>0</v>
      </c>
      <c r="G47" s="56">
        <f>SUM(G30:G41)</f>
        <v>0</v>
      </c>
      <c r="H47" s="43">
        <f>SUM(H30:H41)</f>
        <v>64444</v>
      </c>
    </row>
    <row r="48" spans="1:8">
      <c r="A48" s="5" t="s">
        <v>61</v>
      </c>
      <c r="B48" s="51" t="s">
        <v>62</v>
      </c>
      <c r="C48" s="54">
        <v>81</v>
      </c>
      <c r="D48" s="55">
        <f>D29-D47</f>
        <v>10390598.958333334</v>
      </c>
      <c r="E48" s="56">
        <f>E29-E47</f>
        <v>94474940</v>
      </c>
      <c r="F48" s="55">
        <f>F29-F47</f>
        <v>33415492.307692308</v>
      </c>
      <c r="G48" s="56">
        <f>G29-G47</f>
        <v>162213.04347826086</v>
      </c>
      <c r="H48" s="43">
        <f>SUM(D48:G48)</f>
        <v>138443244.30950388</v>
      </c>
    </row>
    <row r="49" spans="1:8">
      <c r="A49" s="72" t="s">
        <v>28</v>
      </c>
      <c r="B49" s="60" t="s">
        <v>134</v>
      </c>
      <c r="C49" s="39">
        <v>82</v>
      </c>
      <c r="D49" s="64"/>
      <c r="E49" s="65"/>
      <c r="F49" s="82"/>
      <c r="G49" s="83"/>
      <c r="H49" s="43"/>
    </row>
    <row r="50" spans="1:8">
      <c r="A50" s="72" t="s">
        <v>63</v>
      </c>
      <c r="B50" s="60" t="s">
        <v>64</v>
      </c>
      <c r="C50" s="39">
        <v>83</v>
      </c>
      <c r="D50" s="62"/>
      <c r="E50" s="63"/>
      <c r="F50" s="62"/>
      <c r="G50" s="63"/>
      <c r="H50" s="43"/>
    </row>
    <row r="51" spans="1:8">
      <c r="A51" s="84" t="s">
        <v>65</v>
      </c>
      <c r="B51" s="60" t="s">
        <v>66</v>
      </c>
      <c r="C51" s="39">
        <v>84</v>
      </c>
      <c r="D51" s="55"/>
      <c r="E51" s="56"/>
      <c r="F51" s="55"/>
      <c r="G51" s="56"/>
      <c r="H51" s="43"/>
    </row>
    <row r="52" spans="1:8">
      <c r="A52" s="84" t="s">
        <v>67</v>
      </c>
      <c r="B52" s="60" t="s">
        <v>68</v>
      </c>
      <c r="C52" s="39">
        <v>85</v>
      </c>
      <c r="D52" s="62"/>
      <c r="E52" s="63"/>
      <c r="F52" s="62"/>
      <c r="G52" s="63"/>
      <c r="H52" s="43"/>
    </row>
    <row r="53" spans="1:8">
      <c r="A53" s="84" t="s">
        <v>69</v>
      </c>
      <c r="B53" s="60" t="s">
        <v>70</v>
      </c>
      <c r="C53" s="39">
        <v>86</v>
      </c>
      <c r="D53" s="55"/>
      <c r="E53" s="56"/>
      <c r="F53" s="55"/>
      <c r="G53" s="56"/>
      <c r="H53" s="43"/>
    </row>
    <row r="54" spans="1:8">
      <c r="A54" s="84" t="s">
        <v>71</v>
      </c>
      <c r="B54" s="60" t="s">
        <v>39</v>
      </c>
      <c r="C54" s="39">
        <v>87</v>
      </c>
      <c r="D54" s="62"/>
      <c r="E54" s="63"/>
      <c r="F54" s="62"/>
      <c r="G54" s="63"/>
      <c r="H54" s="43"/>
    </row>
    <row r="55" spans="1:8">
      <c r="A55" s="84" t="s">
        <v>72</v>
      </c>
      <c r="B55" s="61" t="s">
        <v>40</v>
      </c>
      <c r="C55" s="39">
        <v>88</v>
      </c>
      <c r="D55" s="55"/>
      <c r="E55" s="56"/>
      <c r="F55" s="55"/>
      <c r="G55" s="56"/>
      <c r="H55" s="43"/>
    </row>
    <row r="56" spans="1:8">
      <c r="A56" s="85" t="s">
        <v>73</v>
      </c>
      <c r="B56" s="11" t="s">
        <v>41</v>
      </c>
      <c r="C56" s="39">
        <v>89</v>
      </c>
      <c r="D56" s="64"/>
      <c r="E56" s="65"/>
      <c r="F56" s="64"/>
      <c r="G56" s="65"/>
      <c r="H56" s="43"/>
    </row>
    <row r="57" spans="1:8">
      <c r="A57" s="86"/>
      <c r="B57" s="51" t="s">
        <v>74</v>
      </c>
      <c r="C57" s="39">
        <v>90</v>
      </c>
      <c r="D57" s="64">
        <f>SUM(D48:D56)</f>
        <v>10390598.958333334</v>
      </c>
      <c r="E57" s="65">
        <f>SUM(E48:E56)</f>
        <v>94474940</v>
      </c>
      <c r="F57" s="64">
        <f>SUM(F48:F56)</f>
        <v>33415492.307692308</v>
      </c>
      <c r="G57" s="65">
        <f>SUM(G48:G56)</f>
        <v>162213.04347826086</v>
      </c>
      <c r="H57" s="81">
        <f>SUM(H48:H56)</f>
        <v>138443244.30950388</v>
      </c>
    </row>
    <row r="58" spans="1:8">
      <c r="A58" s="87"/>
      <c r="B58" s="88" t="s">
        <v>75</v>
      </c>
      <c r="C58" s="39"/>
      <c r="D58" s="64">
        <f>D57+'Oct21'!D58</f>
        <v>113691136.83166666</v>
      </c>
      <c r="E58" s="64">
        <f>E57+'Oct21'!E58</f>
        <v>1042797201</v>
      </c>
      <c r="F58" s="64">
        <f>F57+'Oct21'!F58</f>
        <v>507952488.46153843</v>
      </c>
      <c r="G58" s="64">
        <f>G57+'Oct21'!G58</f>
        <v>13547552.173913043</v>
      </c>
      <c r="H58" s="64">
        <f>H57+'Oct21'!H58</f>
        <v>1677988378.467118</v>
      </c>
    </row>
    <row r="59" spans="1:8">
      <c r="A59" s="89" t="s">
        <v>76</v>
      </c>
      <c r="B59" s="32" t="s">
        <v>77</v>
      </c>
      <c r="C59" s="22"/>
      <c r="D59" s="90"/>
      <c r="E59" s="90"/>
      <c r="F59" s="90"/>
      <c r="G59" s="90"/>
      <c r="H59" s="59"/>
    </row>
    <row r="60" spans="1:8">
      <c r="A60" s="5"/>
      <c r="B60" s="91" t="s">
        <v>156</v>
      </c>
      <c r="C60" s="21"/>
      <c r="D60" s="62"/>
      <c r="E60" s="62"/>
      <c r="F60" s="62"/>
      <c r="G60" s="62"/>
      <c r="H60" s="59"/>
    </row>
    <row r="61" spans="1:8">
      <c r="A61" s="5"/>
      <c r="B61" s="32" t="s">
        <v>78</v>
      </c>
      <c r="C61" s="33"/>
      <c r="D61" s="33"/>
      <c r="E61" s="33"/>
      <c r="F61" s="33"/>
      <c r="G61" s="125" t="s">
        <v>79</v>
      </c>
      <c r="H61" s="93"/>
    </row>
    <row r="62" spans="1:8">
      <c r="A62" s="61"/>
      <c r="B62" s="38" t="s">
        <v>154</v>
      </c>
      <c r="C62" s="3"/>
      <c r="D62" s="3"/>
      <c r="E62" s="3"/>
      <c r="F62" s="3"/>
      <c r="G62" s="60"/>
      <c r="H62" s="94"/>
    </row>
    <row r="63" spans="1:8">
      <c r="A63" s="6"/>
      <c r="B63" s="95"/>
      <c r="C63" s="9"/>
      <c r="D63" s="9"/>
      <c r="E63" s="21" t="s">
        <v>80</v>
      </c>
      <c r="F63" s="9"/>
      <c r="G63" s="9"/>
      <c r="H63" s="29" t="s">
        <v>81</v>
      </c>
    </row>
    <row r="64" spans="1:8">
      <c r="A64" s="6"/>
      <c r="B64" s="6"/>
      <c r="C64" s="9"/>
      <c r="D64" s="9"/>
      <c r="E64" s="21">
        <v>1</v>
      </c>
      <c r="F64" s="9"/>
      <c r="G64" s="9"/>
      <c r="H64" s="6"/>
    </row>
    <row r="65" spans="1:8">
      <c r="A65" s="6"/>
      <c r="B65" s="9"/>
      <c r="C65" s="9"/>
      <c r="D65" s="9"/>
      <c r="E65" s="6"/>
      <c r="F65" s="9"/>
      <c r="G65" s="9"/>
      <c r="H65" s="9"/>
    </row>
    <row r="66" spans="1:8">
      <c r="A66" s="6"/>
      <c r="B66" s="96"/>
      <c r="C66" s="6"/>
      <c r="D66" s="9"/>
      <c r="E66" s="9"/>
      <c r="F66" s="9"/>
      <c r="G66" s="9"/>
      <c r="H66" s="9"/>
    </row>
    <row r="67" spans="1:8">
      <c r="A67" s="89"/>
      <c r="B67" s="97"/>
      <c r="C67" s="98"/>
      <c r="D67" s="33"/>
      <c r="E67" s="33"/>
      <c r="F67" s="98"/>
      <c r="G67" s="98"/>
      <c r="H67" s="99" t="str">
        <f t="shared" ref="H67:H72" si="2">H2</f>
        <v>STATE</v>
      </c>
    </row>
    <row r="68" spans="1:8">
      <c r="A68" s="5"/>
      <c r="B68" s="100"/>
      <c r="C68" s="8"/>
      <c r="D68" s="7"/>
      <c r="E68" s="8"/>
      <c r="F68" s="8"/>
      <c r="G68" s="8"/>
      <c r="H68" s="101" t="str">
        <f t="shared" si="2"/>
        <v>Kansas</v>
      </c>
    </row>
    <row r="69" spans="1:8">
      <c r="A69" s="5"/>
      <c r="B69" s="100"/>
      <c r="C69" s="8"/>
      <c r="D69" s="7" t="s">
        <v>82</v>
      </c>
      <c r="E69" s="6"/>
      <c r="F69" s="8"/>
      <c r="G69" s="8"/>
      <c r="H69" s="99" t="str">
        <f t="shared" si="2"/>
        <v>YEAR</v>
      </c>
    </row>
    <row r="70" spans="1:8">
      <c r="A70" s="5"/>
      <c r="B70" s="100"/>
      <c r="C70" s="9"/>
      <c r="D70" s="6"/>
      <c r="E70" s="9"/>
      <c r="F70" s="9"/>
      <c r="G70" s="9"/>
      <c r="H70" s="99">
        <f t="shared" si="2"/>
        <v>2021</v>
      </c>
    </row>
    <row r="71" spans="1:8">
      <c r="A71" s="5"/>
      <c r="B71" s="100"/>
      <c r="C71" s="102"/>
      <c r="D71" s="102"/>
      <c r="E71" s="95"/>
      <c r="F71" s="102"/>
      <c r="G71" s="102"/>
      <c r="H71" s="99" t="str">
        <f t="shared" si="2"/>
        <v>MONTH OF SALE</v>
      </c>
    </row>
    <row r="72" spans="1:8">
      <c r="A72" s="61"/>
      <c r="B72" s="1"/>
      <c r="C72" s="103"/>
      <c r="D72" s="103"/>
      <c r="E72" s="103"/>
      <c r="F72" s="103"/>
      <c r="G72" s="103"/>
      <c r="H72" s="104" t="str">
        <f t="shared" si="2"/>
        <v>November</v>
      </c>
    </row>
    <row r="73" spans="1:8">
      <c r="A73" s="11" t="s">
        <v>83</v>
      </c>
      <c r="B73" s="6"/>
      <c r="C73" s="102"/>
      <c r="D73" s="105" t="s">
        <v>84</v>
      </c>
      <c r="E73" s="105"/>
      <c r="F73" s="105"/>
      <c r="G73" s="105"/>
      <c r="H73" s="106"/>
    </row>
    <row r="74" spans="1:8">
      <c r="A74" s="5"/>
      <c r="B74" s="6"/>
      <c r="C74" s="6"/>
      <c r="D74" s="9"/>
      <c r="E74" s="21" t="s">
        <v>85</v>
      </c>
      <c r="F74" s="95" t="s">
        <v>86</v>
      </c>
      <c r="G74" s="9"/>
      <c r="H74" s="92"/>
    </row>
    <row r="75" spans="1:8">
      <c r="A75" s="5"/>
      <c r="B75" s="6"/>
      <c r="C75" s="107" t="s">
        <v>87</v>
      </c>
      <c r="D75" s="95"/>
      <c r="E75" s="9" t="s">
        <v>88</v>
      </c>
      <c r="F75" s="108">
        <v>37803</v>
      </c>
      <c r="G75" s="9"/>
      <c r="H75" s="92"/>
    </row>
    <row r="76" spans="1:8">
      <c r="A76" s="5"/>
      <c r="B76" s="6"/>
      <c r="C76" s="107" t="s">
        <v>89</v>
      </c>
      <c r="D76" s="95"/>
      <c r="E76" s="9" t="s">
        <v>88</v>
      </c>
      <c r="F76" s="108">
        <v>37803</v>
      </c>
      <c r="G76" s="9"/>
      <c r="H76" s="92"/>
    </row>
    <row r="77" spans="1:8">
      <c r="A77" s="5"/>
      <c r="B77" s="6"/>
      <c r="C77" s="107" t="s">
        <v>90</v>
      </c>
      <c r="D77" s="95"/>
      <c r="E77" s="9" t="s">
        <v>91</v>
      </c>
      <c r="F77" s="108">
        <v>39083</v>
      </c>
      <c r="G77" s="9"/>
      <c r="H77" s="92"/>
    </row>
    <row r="78" spans="1:8">
      <c r="A78" s="5"/>
      <c r="B78" s="6"/>
      <c r="C78" s="107" t="s">
        <v>92</v>
      </c>
      <c r="D78" s="95"/>
      <c r="E78" s="9" t="s">
        <v>93</v>
      </c>
      <c r="F78" s="108">
        <v>37803</v>
      </c>
      <c r="G78" s="9"/>
      <c r="H78" s="92"/>
    </row>
    <row r="79" spans="1:8">
      <c r="A79" s="5"/>
      <c r="B79" s="6"/>
      <c r="C79" s="109" t="s">
        <v>94</v>
      </c>
      <c r="D79" s="95"/>
      <c r="E79" s="9" t="s">
        <v>95</v>
      </c>
      <c r="F79" s="108">
        <v>37803</v>
      </c>
      <c r="G79" s="9"/>
      <c r="H79" s="92"/>
    </row>
    <row r="80" spans="1:8">
      <c r="A80" s="5"/>
      <c r="B80" s="6"/>
      <c r="C80" s="107" t="s">
        <v>96</v>
      </c>
      <c r="D80" s="95"/>
      <c r="E80" s="9" t="s">
        <v>95</v>
      </c>
      <c r="F80" s="108">
        <v>37803</v>
      </c>
      <c r="G80" s="9"/>
      <c r="H80" s="92"/>
    </row>
    <row r="81" spans="1:8">
      <c r="A81" s="61"/>
      <c r="B81" s="2" t="s">
        <v>97</v>
      </c>
      <c r="C81" s="3"/>
      <c r="D81" s="3"/>
      <c r="E81" s="3"/>
      <c r="F81" s="3"/>
      <c r="G81" s="3"/>
      <c r="H81" s="94"/>
    </row>
    <row r="82" spans="1:8">
      <c r="A82" s="5" t="s">
        <v>98</v>
      </c>
      <c r="B82" s="12"/>
      <c r="C82" s="9"/>
      <c r="D82" s="9"/>
      <c r="E82" s="9"/>
      <c r="F82" s="21" t="s">
        <v>99</v>
      </c>
      <c r="G82" s="9"/>
      <c r="H82" s="92"/>
    </row>
    <row r="83" spans="1:8" s="137" customFormat="1" ht="26.25">
      <c r="A83" s="132"/>
      <c r="B83" s="133"/>
      <c r="C83" s="134"/>
      <c r="D83" s="134"/>
      <c r="E83" s="135" t="s">
        <v>125</v>
      </c>
      <c r="F83" s="135" t="s">
        <v>100</v>
      </c>
      <c r="G83" s="134"/>
      <c r="H83" s="136"/>
    </row>
    <row r="84" spans="1:8">
      <c r="A84" s="5"/>
      <c r="B84" s="12" t="s">
        <v>101</v>
      </c>
      <c r="C84" s="9"/>
      <c r="D84" s="9"/>
      <c r="E84" s="110">
        <f>D14+E14</f>
        <v>108077812</v>
      </c>
      <c r="F84" s="111">
        <f>(+F28+F29+G29)-(F85-F86)</f>
        <v>33577705.35117057</v>
      </c>
      <c r="G84" s="9"/>
      <c r="H84" s="112"/>
    </row>
    <row r="85" spans="1:8">
      <c r="A85" s="5"/>
      <c r="B85" s="12" t="s">
        <v>102</v>
      </c>
      <c r="C85" s="9"/>
      <c r="D85" s="9"/>
      <c r="E85" s="110"/>
      <c r="F85" s="139">
        <v>0</v>
      </c>
      <c r="G85" s="9"/>
      <c r="H85" s="113"/>
    </row>
    <row r="86" spans="1:8">
      <c r="A86" s="5"/>
      <c r="B86" s="12" t="s">
        <v>103</v>
      </c>
      <c r="C86" s="9"/>
      <c r="D86" s="9"/>
      <c r="E86" s="110"/>
      <c r="F86" s="111"/>
      <c r="G86" s="9"/>
      <c r="H86" s="114"/>
    </row>
    <row r="87" spans="1:8">
      <c r="A87" s="5"/>
      <c r="B87" s="12" t="str">
        <f>"= Gross consumption in State (enter on page 1, item 1)"</f>
        <v>= Gross consumption in State (enter on page 1, item 1)</v>
      </c>
      <c r="C87" s="9"/>
      <c r="D87" s="9"/>
      <c r="E87" s="110">
        <f>(E84+E85)-E86</f>
        <v>108077812</v>
      </c>
      <c r="F87" s="111">
        <f>(F84+F85)-F86</f>
        <v>33577705.35117057</v>
      </c>
      <c r="G87" s="9"/>
      <c r="H87" s="113"/>
    </row>
    <row r="88" spans="1:8">
      <c r="A88" s="5"/>
      <c r="B88" s="12"/>
      <c r="C88" s="9"/>
      <c r="D88" s="9"/>
      <c r="E88" s="9"/>
      <c r="F88" s="9"/>
      <c r="G88" s="9"/>
      <c r="H88" s="92"/>
    </row>
    <row r="89" spans="1:8">
      <c r="A89" s="5"/>
      <c r="B89" s="12"/>
      <c r="C89" s="9"/>
      <c r="D89" s="9"/>
      <c r="E89" s="115" t="s">
        <v>104</v>
      </c>
      <c r="F89" s="9"/>
      <c r="G89" s="9"/>
      <c r="H89" s="92"/>
    </row>
    <row r="90" spans="1:8">
      <c r="A90" s="5"/>
      <c r="B90" s="12"/>
      <c r="C90" s="9"/>
      <c r="D90" s="9"/>
      <c r="E90" s="9"/>
      <c r="F90" s="116" t="s">
        <v>105</v>
      </c>
      <c r="G90" s="116" t="s">
        <v>106</v>
      </c>
      <c r="H90" s="117" t="s">
        <v>107</v>
      </c>
    </row>
    <row r="91" spans="1:8">
      <c r="A91" s="61"/>
      <c r="B91" s="2"/>
      <c r="C91" s="3"/>
      <c r="D91" s="3"/>
      <c r="E91" s="4" t="s">
        <v>108</v>
      </c>
      <c r="F91" s="118">
        <f>F14</f>
        <v>33415492.307692308</v>
      </c>
      <c r="G91" s="118">
        <f>G14</f>
        <v>162213.04347826086</v>
      </c>
      <c r="H91" s="119">
        <f>F91+G91</f>
        <v>33577705.35117057</v>
      </c>
    </row>
    <row r="92" spans="1:8">
      <c r="A92" s="5" t="s">
        <v>109</v>
      </c>
      <c r="B92" s="12"/>
      <c r="C92" s="9"/>
      <c r="D92" s="9"/>
      <c r="E92" s="9"/>
      <c r="F92" s="9"/>
      <c r="G92" s="9"/>
      <c r="H92" s="92"/>
    </row>
    <row r="93" spans="1:8">
      <c r="A93" s="5"/>
      <c r="B93" s="12"/>
      <c r="C93" s="9"/>
      <c r="D93" s="9"/>
      <c r="E93" s="9"/>
      <c r="F93" s="9"/>
      <c r="G93" s="9"/>
      <c r="H93" s="92"/>
    </row>
    <row r="94" spans="1:8">
      <c r="A94" s="5"/>
      <c r="B94" s="12" t="s">
        <v>110</v>
      </c>
      <c r="C94" s="9"/>
      <c r="D94" s="9"/>
      <c r="E94" s="120" t="s">
        <v>111</v>
      </c>
      <c r="F94" s="9"/>
      <c r="G94" s="9"/>
      <c r="H94" s="92"/>
    </row>
    <row r="95" spans="1:8">
      <c r="A95" s="5"/>
      <c r="B95" s="12"/>
      <c r="C95" s="9"/>
      <c r="D95" s="9"/>
      <c r="E95" s="9"/>
      <c r="F95" s="9"/>
      <c r="G95" s="9"/>
      <c r="H95" s="92"/>
    </row>
    <row r="96" spans="1:8">
      <c r="A96" s="5"/>
      <c r="B96" s="12"/>
      <c r="C96" s="9" t="s">
        <v>112</v>
      </c>
      <c r="D96" s="6"/>
      <c r="E96" s="21" t="s">
        <v>28</v>
      </c>
      <c r="F96" s="11" t="s">
        <v>113</v>
      </c>
      <c r="G96" s="9"/>
      <c r="H96" s="92"/>
    </row>
    <row r="97" spans="1:8">
      <c r="A97" s="5"/>
      <c r="B97" s="6"/>
      <c r="C97" s="9"/>
      <c r="D97" s="121" t="s">
        <v>114</v>
      </c>
      <c r="E97" s="3"/>
      <c r="F97" s="60"/>
      <c r="G97" s="9"/>
      <c r="H97" s="92"/>
    </row>
    <row r="98" spans="1:8">
      <c r="A98" s="5"/>
      <c r="B98" s="12"/>
      <c r="C98" s="9"/>
      <c r="D98" s="122" t="s">
        <v>115</v>
      </c>
      <c r="E98" s="3"/>
      <c r="F98" s="60"/>
      <c r="G98" s="9"/>
      <c r="H98" s="92"/>
    </row>
    <row r="99" spans="1:8">
      <c r="A99" s="5"/>
      <c r="B99" s="12"/>
      <c r="C99" s="9"/>
      <c r="D99" s="122" t="s">
        <v>116</v>
      </c>
      <c r="E99" s="110"/>
      <c r="F99" s="123">
        <v>1</v>
      </c>
      <c r="G99" s="9"/>
      <c r="H99" s="92"/>
    </row>
    <row r="100" spans="1:8">
      <c r="A100" s="61"/>
      <c r="B100" s="2"/>
      <c r="C100" s="3"/>
      <c r="D100" s="3"/>
      <c r="E100" s="3"/>
      <c r="F100" s="60"/>
      <c r="G100" s="3"/>
      <c r="H100" s="94"/>
    </row>
    <row r="101" spans="1:8">
      <c r="A101" s="5" t="s">
        <v>117</v>
      </c>
      <c r="B101" s="8"/>
      <c r="C101" s="9"/>
      <c r="D101" s="9"/>
      <c r="E101" s="9"/>
      <c r="F101" s="9"/>
      <c r="G101" s="9"/>
      <c r="H101" s="92"/>
    </row>
    <row r="102" spans="1:8">
      <c r="A102" s="5"/>
      <c r="B102" s="8"/>
      <c r="C102" s="9"/>
      <c r="D102" s="9"/>
      <c r="E102" s="9"/>
      <c r="F102" s="9"/>
      <c r="G102" s="9"/>
      <c r="H102" s="92"/>
    </row>
    <row r="103" spans="1:8">
      <c r="A103" s="24"/>
      <c r="B103" s="12"/>
      <c r="C103" s="15"/>
      <c r="D103" s="9"/>
      <c r="E103" s="9"/>
      <c r="F103" s="9"/>
      <c r="G103" s="9"/>
      <c r="H103" s="92"/>
    </row>
    <row r="104" spans="1:8">
      <c r="A104" s="5" t="s">
        <v>118</v>
      </c>
      <c r="B104" s="12"/>
      <c r="C104" s="9"/>
      <c r="D104" s="9"/>
      <c r="E104" s="9"/>
      <c r="F104" s="9"/>
      <c r="G104" s="9"/>
      <c r="H104" s="92"/>
    </row>
    <row r="105" spans="1:8">
      <c r="A105" s="5" t="s">
        <v>119</v>
      </c>
      <c r="B105" s="8"/>
      <c r="C105" s="9"/>
      <c r="D105" s="9"/>
      <c r="E105" s="9"/>
      <c r="F105" s="9"/>
      <c r="G105" s="9"/>
      <c r="H105" s="92"/>
    </row>
    <row r="106" spans="1:8">
      <c r="A106" s="5" t="s">
        <v>120</v>
      </c>
      <c r="B106" s="12"/>
      <c r="C106" s="9"/>
      <c r="D106" s="9"/>
      <c r="E106" s="9"/>
      <c r="F106" s="9"/>
      <c r="G106" s="9"/>
      <c r="H106" s="92"/>
    </row>
    <row r="107" spans="1:8">
      <c r="A107" s="124" t="s">
        <v>123</v>
      </c>
      <c r="B107" s="6"/>
      <c r="C107" s="9"/>
      <c r="D107" s="9"/>
      <c r="E107" s="9"/>
      <c r="F107" s="9"/>
      <c r="G107" s="9"/>
      <c r="H107" s="92"/>
    </row>
    <row r="108" spans="1:8">
      <c r="A108" s="5"/>
      <c r="B108" s="8"/>
      <c r="C108" s="9"/>
      <c r="D108" s="9"/>
      <c r="E108" s="9"/>
      <c r="F108" s="9"/>
      <c r="G108" s="9"/>
      <c r="H108" s="92"/>
    </row>
    <row r="109" spans="1:8">
      <c r="A109" s="5"/>
      <c r="B109" s="8"/>
      <c r="C109" s="9"/>
      <c r="D109" s="9"/>
      <c r="E109" s="9"/>
      <c r="F109" s="9"/>
      <c r="G109" s="9"/>
      <c r="H109" s="92"/>
    </row>
    <row r="110" spans="1:8">
      <c r="A110" s="5"/>
      <c r="B110" s="12"/>
      <c r="C110" s="9"/>
      <c r="D110" s="9"/>
      <c r="E110" s="9"/>
      <c r="F110" s="9"/>
      <c r="G110" s="9"/>
      <c r="H110" s="92"/>
    </row>
    <row r="111" spans="1:8">
      <c r="A111" s="5"/>
      <c r="B111" s="8"/>
      <c r="C111" s="9"/>
      <c r="D111" s="9"/>
      <c r="E111" s="9"/>
      <c r="F111" s="9"/>
      <c r="G111" s="9"/>
      <c r="H111" s="92"/>
    </row>
    <row r="112" spans="1:8">
      <c r="A112" s="5"/>
      <c r="B112" s="8"/>
      <c r="C112" s="9"/>
      <c r="D112" s="9"/>
      <c r="E112" s="9"/>
      <c r="F112" s="9"/>
      <c r="G112" s="9"/>
      <c r="H112" s="92"/>
    </row>
    <row r="113" spans="1:8">
      <c r="A113" s="5"/>
      <c r="B113" s="12"/>
      <c r="C113" s="9"/>
      <c r="D113" s="9"/>
      <c r="E113" s="9"/>
      <c r="F113" s="9"/>
      <c r="G113" s="9"/>
      <c r="H113" s="92"/>
    </row>
    <row r="114" spans="1:8">
      <c r="A114" s="5"/>
      <c r="B114" s="12"/>
      <c r="C114" s="9"/>
      <c r="D114" s="9"/>
      <c r="E114" s="9"/>
      <c r="F114" s="9"/>
      <c r="G114" s="9"/>
      <c r="H114" s="92"/>
    </row>
    <row r="115" spans="1:8">
      <c r="A115" s="5"/>
      <c r="B115" s="12"/>
      <c r="C115" s="9"/>
      <c r="D115" s="9"/>
      <c r="E115" s="9"/>
      <c r="F115" s="9"/>
      <c r="G115" s="9"/>
      <c r="H115" s="92"/>
    </row>
    <row r="116" spans="1:8">
      <c r="A116" s="5"/>
      <c r="B116" s="12"/>
      <c r="C116" s="9"/>
      <c r="D116" s="9"/>
      <c r="E116" s="9"/>
      <c r="F116" s="9"/>
      <c r="G116" s="9"/>
      <c r="H116" s="92"/>
    </row>
    <row r="117" spans="1:8">
      <c r="A117" s="5"/>
      <c r="B117" s="12"/>
      <c r="C117" s="9"/>
      <c r="D117" s="9"/>
      <c r="E117" s="9"/>
      <c r="F117" s="9"/>
      <c r="G117" s="9"/>
      <c r="H117" s="92"/>
    </row>
    <row r="118" spans="1:8">
      <c r="A118" s="5"/>
      <c r="B118" s="100"/>
      <c r="C118" s="9"/>
      <c r="D118" s="9"/>
      <c r="E118" s="9"/>
      <c r="F118" s="9"/>
      <c r="G118" s="9"/>
      <c r="H118" s="92"/>
    </row>
    <row r="119" spans="1:8">
      <c r="A119" s="5"/>
      <c r="B119" s="100"/>
      <c r="C119" s="9"/>
      <c r="D119" s="9"/>
      <c r="E119" s="9"/>
      <c r="F119" s="9"/>
      <c r="G119" s="9"/>
      <c r="H119" s="92"/>
    </row>
    <row r="120" spans="1:8">
      <c r="A120" s="5"/>
      <c r="B120" s="100"/>
      <c r="C120" s="9"/>
      <c r="D120" s="9"/>
      <c r="E120" s="9"/>
      <c r="F120" s="9"/>
      <c r="G120" s="9"/>
      <c r="H120" s="92"/>
    </row>
    <row r="121" spans="1:8">
      <c r="A121" s="5"/>
      <c r="B121" s="100"/>
      <c r="C121" s="9"/>
      <c r="D121" s="9"/>
      <c r="E121" s="9"/>
      <c r="F121" s="9"/>
      <c r="G121" s="9"/>
      <c r="H121" s="92"/>
    </row>
    <row r="122" spans="1:8">
      <c r="A122" s="5"/>
      <c r="B122" s="100"/>
      <c r="C122" s="9"/>
      <c r="D122" s="9"/>
      <c r="E122" s="9"/>
      <c r="F122" s="9"/>
      <c r="G122" s="9"/>
      <c r="H122" s="92"/>
    </row>
    <row r="123" spans="1:8">
      <c r="A123" s="61"/>
      <c r="B123" s="1"/>
      <c r="C123" s="3"/>
      <c r="D123" s="3"/>
      <c r="E123" s="3"/>
      <c r="F123" s="3"/>
      <c r="G123" s="3"/>
      <c r="H123" s="94"/>
    </row>
    <row r="124" spans="1:8">
      <c r="A124" s="95" t="s">
        <v>121</v>
      </c>
      <c r="B124" s="6"/>
      <c r="C124" s="9"/>
      <c r="D124" s="9"/>
      <c r="E124" s="21">
        <v>2</v>
      </c>
      <c r="F124" s="9"/>
      <c r="G124" s="9"/>
      <c r="H124" s="29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24"/>
  <sheetViews>
    <sheetView tabSelected="1" topLeftCell="A48" zoomScaleNormal="100" workbookViewId="0">
      <selection activeCell="H48" sqref="H48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9"/>
      <c r="F2" s="9"/>
      <c r="G2" s="6"/>
      <c r="H2" s="10" t="s">
        <v>2</v>
      </c>
    </row>
    <row r="3" spans="1:8">
      <c r="A3" s="11" t="s">
        <v>3</v>
      </c>
      <c r="B3" s="12"/>
      <c r="C3" s="7"/>
      <c r="D3" s="8"/>
      <c r="E3" s="8"/>
      <c r="F3" s="6"/>
      <c r="G3" s="13"/>
      <c r="H3" s="14" t="s">
        <v>4</v>
      </c>
    </row>
    <row r="4" spans="1:8">
      <c r="A4" s="5" t="s">
        <v>5</v>
      </c>
      <c r="B4" s="6"/>
      <c r="C4" s="15"/>
      <c r="D4" s="6"/>
      <c r="E4" s="6"/>
      <c r="F4" s="9"/>
      <c r="G4" s="16"/>
      <c r="H4" s="17" t="s">
        <v>6</v>
      </c>
    </row>
    <row r="5" spans="1:8">
      <c r="A5" s="5"/>
      <c r="B5" s="6"/>
      <c r="C5" s="15"/>
      <c r="D5" s="9"/>
      <c r="E5" s="18" t="s">
        <v>7</v>
      </c>
      <c r="F5" s="9"/>
      <c r="G5" s="16"/>
      <c r="H5" s="19">
        <v>2021</v>
      </c>
    </row>
    <row r="6" spans="1:8">
      <c r="A6" s="20"/>
      <c r="B6" s="6"/>
      <c r="C6" s="13"/>
      <c r="D6" s="21"/>
      <c r="E6" s="21"/>
      <c r="F6" s="22"/>
      <c r="G6" s="6"/>
      <c r="H6" s="23" t="s">
        <v>8</v>
      </c>
    </row>
    <row r="7" spans="1:8">
      <c r="A7" s="24" t="s">
        <v>9</v>
      </c>
      <c r="B7" s="6"/>
      <c r="C7" s="13"/>
      <c r="D7" s="21"/>
      <c r="E7" s="21"/>
      <c r="F7" s="22"/>
      <c r="G7" s="6"/>
      <c r="H7" s="25" t="s">
        <v>141</v>
      </c>
    </row>
    <row r="8" spans="1:8">
      <c r="A8" s="26" t="s">
        <v>10</v>
      </c>
      <c r="B8" s="6"/>
      <c r="C8" s="13"/>
      <c r="D8" s="21"/>
      <c r="E8" s="16"/>
      <c r="F8" s="22"/>
      <c r="G8" s="6"/>
      <c r="H8" s="10" t="s">
        <v>127</v>
      </c>
    </row>
    <row r="9" spans="1:8">
      <c r="A9" s="27"/>
      <c r="B9" s="6"/>
      <c r="C9" s="13"/>
      <c r="D9" s="21"/>
      <c r="E9" s="16"/>
      <c r="F9" s="22"/>
      <c r="G9" s="6"/>
      <c r="H9" s="10" t="s">
        <v>11</v>
      </c>
    </row>
    <row r="10" spans="1:8">
      <c r="A10" s="28"/>
      <c r="B10" s="6"/>
      <c r="C10" s="16"/>
      <c r="D10" s="29"/>
      <c r="E10" s="16"/>
      <c r="F10" s="29"/>
      <c r="G10" s="30"/>
      <c r="H10" s="31" t="s">
        <v>12</v>
      </c>
    </row>
    <row r="11" spans="1:8">
      <c r="A11" s="32"/>
      <c r="B11" s="33"/>
      <c r="C11" s="34" t="s">
        <v>13</v>
      </c>
      <c r="D11" s="35"/>
      <c r="E11" s="35"/>
      <c r="F11" s="210" t="s">
        <v>14</v>
      </c>
      <c r="G11" s="211"/>
      <c r="H11" s="36"/>
    </row>
    <row r="12" spans="1:8">
      <c r="A12" s="5"/>
      <c r="B12" s="22" t="s">
        <v>15</v>
      </c>
      <c r="C12" s="37" t="s">
        <v>16</v>
      </c>
      <c r="D12" s="37" t="s">
        <v>17</v>
      </c>
      <c r="E12" s="37" t="s">
        <v>18</v>
      </c>
      <c r="F12" s="37" t="s">
        <v>19</v>
      </c>
      <c r="G12" s="37" t="s">
        <v>20</v>
      </c>
      <c r="H12" s="37" t="s">
        <v>21</v>
      </c>
    </row>
    <row r="13" spans="1:8">
      <c r="A13" s="38"/>
      <c r="B13" s="2"/>
      <c r="C13" s="39" t="s">
        <v>22</v>
      </c>
      <c r="D13" s="40">
        <v>-1</v>
      </c>
      <c r="E13" s="40">
        <v>-2</v>
      </c>
      <c r="F13" s="40">
        <v>-3</v>
      </c>
      <c r="G13" s="40">
        <v>-4</v>
      </c>
      <c r="H13" s="40">
        <v>-5</v>
      </c>
    </row>
    <row r="14" spans="1:8">
      <c r="A14" s="28" t="s">
        <v>23</v>
      </c>
      <c r="B14" s="6" t="s">
        <v>24</v>
      </c>
      <c r="C14" s="212">
        <v>1</v>
      </c>
      <c r="D14" s="41">
        <f>D15+D21+D22</f>
        <v>12216140</v>
      </c>
      <c r="E14" s="138">
        <f>E15+E21+E22</f>
        <v>101721589</v>
      </c>
      <c r="F14" s="41">
        <f>(F16-F17)/0.26</f>
        <v>45097850</v>
      </c>
      <c r="G14" s="42">
        <f>(G16-G17)/0.23</f>
        <v>2501708.6956521738</v>
      </c>
      <c r="H14" s="43">
        <f t="shared" ref="H14:H27" si="0">SUM(D14:G14)</f>
        <v>161537287.69565219</v>
      </c>
    </row>
    <row r="15" spans="1:8" hidden="1" outlineLevel="1">
      <c r="A15" s="28"/>
      <c r="B15" s="44" t="s">
        <v>25</v>
      </c>
      <c r="C15" s="213"/>
      <c r="D15" s="46">
        <v>11615414</v>
      </c>
      <c r="E15" s="47">
        <v>101563961</v>
      </c>
      <c r="F15" s="41"/>
      <c r="G15" s="42"/>
      <c r="H15" s="43"/>
    </row>
    <row r="16" spans="1:8" hidden="1" outlineLevel="1">
      <c r="A16" s="28"/>
      <c r="B16" s="44" t="s">
        <v>132</v>
      </c>
      <c r="C16" s="213"/>
      <c r="D16" s="46"/>
      <c r="E16" s="47"/>
      <c r="F16" s="46">
        <v>12073158</v>
      </c>
      <c r="G16" s="47">
        <v>575393</v>
      </c>
      <c r="H16" s="43"/>
    </row>
    <row r="17" spans="1:8" hidden="1" outlineLevel="1">
      <c r="A17" s="28"/>
      <c r="B17" s="44" t="s">
        <v>133</v>
      </c>
      <c r="C17" s="213"/>
      <c r="D17" s="46"/>
      <c r="E17" s="47"/>
      <c r="F17" s="46">
        <v>347717</v>
      </c>
      <c r="G17" s="47">
        <v>0</v>
      </c>
      <c r="H17" s="43"/>
    </row>
    <row r="18" spans="1:8" collapsed="1">
      <c r="A18" s="48" t="s">
        <v>28</v>
      </c>
      <c r="B18" s="6" t="s">
        <v>29</v>
      </c>
      <c r="C18" s="209">
        <v>2</v>
      </c>
      <c r="D18" s="49"/>
      <c r="E18" s="50"/>
      <c r="F18" s="49">
        <f>F85</f>
        <v>10997350</v>
      </c>
      <c r="G18" s="50"/>
      <c r="H18" s="43"/>
    </row>
    <row r="19" spans="1:8">
      <c r="A19" s="5" t="s">
        <v>30</v>
      </c>
      <c r="B19" s="51" t="s">
        <v>31</v>
      </c>
      <c r="C19" s="37">
        <v>21</v>
      </c>
      <c r="D19" s="126">
        <v>264228</v>
      </c>
      <c r="E19" s="127">
        <v>2349822</v>
      </c>
      <c r="F19" s="52"/>
      <c r="G19" s="53"/>
      <c r="H19" s="43">
        <f t="shared" si="0"/>
        <v>2614050</v>
      </c>
    </row>
    <row r="20" spans="1:8">
      <c r="A20" s="5" t="s">
        <v>32</v>
      </c>
      <c r="B20" s="11" t="s">
        <v>33</v>
      </c>
      <c r="C20" s="54">
        <v>22</v>
      </c>
      <c r="D20" s="128">
        <v>4675</v>
      </c>
      <c r="E20" s="129">
        <v>0</v>
      </c>
      <c r="F20" s="52"/>
      <c r="G20" s="53"/>
      <c r="H20" s="43">
        <f t="shared" si="0"/>
        <v>4675</v>
      </c>
    </row>
    <row r="21" spans="1:8">
      <c r="A21" s="5" t="s">
        <v>34</v>
      </c>
      <c r="B21" s="51" t="s">
        <v>35</v>
      </c>
      <c r="C21" s="37">
        <v>23</v>
      </c>
      <c r="D21" s="126">
        <v>52267</v>
      </c>
      <c r="E21" s="127">
        <v>157628</v>
      </c>
      <c r="F21" s="52"/>
      <c r="G21" s="53"/>
      <c r="H21" s="59">
        <f t="shared" si="0"/>
        <v>209895</v>
      </c>
    </row>
    <row r="22" spans="1:8">
      <c r="A22" s="5"/>
      <c r="B22" s="60" t="s">
        <v>36</v>
      </c>
      <c r="C22" s="54">
        <v>24</v>
      </c>
      <c r="D22" s="128">
        <v>548459</v>
      </c>
      <c r="E22" s="129">
        <v>0</v>
      </c>
      <c r="F22" s="52"/>
      <c r="G22" s="53"/>
      <c r="H22" s="43">
        <f t="shared" si="0"/>
        <v>548459</v>
      </c>
    </row>
    <row r="23" spans="1:8">
      <c r="A23" s="5"/>
      <c r="B23" s="61" t="s">
        <v>37</v>
      </c>
      <c r="C23" s="37">
        <v>25</v>
      </c>
      <c r="D23" s="126"/>
      <c r="E23" s="127"/>
      <c r="F23" s="52"/>
      <c r="G23" s="53"/>
      <c r="H23" s="59">
        <f t="shared" si="0"/>
        <v>0</v>
      </c>
    </row>
    <row r="24" spans="1:8">
      <c r="A24" s="5"/>
      <c r="B24" s="61" t="s">
        <v>38</v>
      </c>
      <c r="C24" s="54">
        <v>26</v>
      </c>
      <c r="D24" s="129">
        <v>358410</v>
      </c>
      <c r="E24" s="129"/>
      <c r="F24" s="52"/>
      <c r="G24" s="53"/>
      <c r="H24" s="43">
        <f t="shared" si="0"/>
        <v>358410</v>
      </c>
    </row>
    <row r="25" spans="1:8">
      <c r="A25" s="5"/>
      <c r="B25" s="61" t="s">
        <v>39</v>
      </c>
      <c r="C25" s="54">
        <v>27</v>
      </c>
      <c r="D25" s="64"/>
      <c r="E25" s="65"/>
      <c r="F25" s="64"/>
      <c r="G25" s="65"/>
      <c r="H25" s="43">
        <f t="shared" si="0"/>
        <v>0</v>
      </c>
    </row>
    <row r="26" spans="1:8">
      <c r="A26" s="5"/>
      <c r="B26" s="61" t="s">
        <v>40</v>
      </c>
      <c r="C26" s="54">
        <v>28</v>
      </c>
      <c r="D26" s="66"/>
      <c r="E26" s="65"/>
      <c r="F26" s="64"/>
      <c r="G26" s="39"/>
      <c r="H26" s="43">
        <f t="shared" si="0"/>
        <v>0</v>
      </c>
    </row>
    <row r="27" spans="1:8">
      <c r="A27" s="5"/>
      <c r="B27" s="5" t="s">
        <v>41</v>
      </c>
      <c r="C27" s="54">
        <v>29</v>
      </c>
      <c r="D27" s="64"/>
      <c r="E27" s="65"/>
      <c r="F27" s="64"/>
      <c r="G27" s="65"/>
      <c r="H27" s="43">
        <f t="shared" si="0"/>
        <v>0</v>
      </c>
    </row>
    <row r="28" spans="1:8">
      <c r="A28" s="5"/>
      <c r="B28" s="51" t="s">
        <v>42</v>
      </c>
      <c r="C28" s="37">
        <v>30</v>
      </c>
      <c r="D28" s="59">
        <f>SUM(D19:D23)-D24</f>
        <v>511219</v>
      </c>
      <c r="E28" s="59">
        <f>SUM(E19:E23)-E24</f>
        <v>2507450</v>
      </c>
      <c r="F28" s="59">
        <f>SUM(F19:F23)-F24</f>
        <v>0</v>
      </c>
      <c r="G28" s="59">
        <f>SUM(G19:G23)-G24</f>
        <v>0</v>
      </c>
      <c r="H28" s="56">
        <f>SUM(H19:H23)-H24</f>
        <v>3018669</v>
      </c>
    </row>
    <row r="29" spans="1:8">
      <c r="A29" s="67" t="s">
        <v>43</v>
      </c>
      <c r="B29" s="68"/>
      <c r="C29" s="54">
        <v>40</v>
      </c>
      <c r="D29" s="55">
        <f>D14-D28</f>
        <v>11704921</v>
      </c>
      <c r="E29" s="69">
        <f>E14-E28</f>
        <v>99214139</v>
      </c>
      <c r="F29" s="56">
        <f>F14+F18-F28</f>
        <v>56095200</v>
      </c>
      <c r="G29" s="55">
        <f>G14-G28</f>
        <v>2501708.6956521738</v>
      </c>
      <c r="H29" s="56">
        <f>H14-H28</f>
        <v>158518618.69565219</v>
      </c>
    </row>
    <row r="30" spans="1:8">
      <c r="A30" s="28" t="s">
        <v>44</v>
      </c>
      <c r="B30" s="51" t="s">
        <v>45</v>
      </c>
      <c r="C30" s="39">
        <v>51</v>
      </c>
      <c r="D30" s="130">
        <v>35329</v>
      </c>
      <c r="E30" s="131">
        <v>21402</v>
      </c>
      <c r="F30" s="70"/>
      <c r="G30" s="71"/>
      <c r="H30" s="43">
        <f t="shared" ref="H30:H39" si="1">SUM(D30:G30)</f>
        <v>56731</v>
      </c>
    </row>
    <row r="31" spans="1:8">
      <c r="A31" s="72" t="s">
        <v>46</v>
      </c>
      <c r="B31" s="11" t="s">
        <v>47</v>
      </c>
      <c r="C31" s="39">
        <v>52</v>
      </c>
      <c r="D31" s="126"/>
      <c r="E31" s="127"/>
      <c r="F31" s="73"/>
      <c r="G31" s="74"/>
      <c r="H31" s="43">
        <f t="shared" si="1"/>
        <v>0</v>
      </c>
    </row>
    <row r="32" spans="1:8">
      <c r="A32" s="5"/>
      <c r="B32" s="51" t="s">
        <v>48</v>
      </c>
      <c r="C32" s="39">
        <v>53</v>
      </c>
      <c r="D32" s="128"/>
      <c r="E32" s="129"/>
      <c r="F32" s="70"/>
      <c r="G32" s="71"/>
      <c r="H32" s="43">
        <f t="shared" si="1"/>
        <v>0</v>
      </c>
    </row>
    <row r="33" spans="1:8">
      <c r="A33" s="5"/>
      <c r="B33" s="11" t="s">
        <v>49</v>
      </c>
      <c r="C33" s="39">
        <v>54</v>
      </c>
      <c r="D33" s="126"/>
      <c r="E33" s="127"/>
      <c r="F33" s="73"/>
      <c r="G33" s="74"/>
      <c r="H33" s="59">
        <f t="shared" si="1"/>
        <v>0</v>
      </c>
    </row>
    <row r="34" spans="1:8">
      <c r="A34" s="5"/>
      <c r="B34" s="51" t="s">
        <v>50</v>
      </c>
      <c r="C34" s="39">
        <v>55</v>
      </c>
      <c r="D34" s="128"/>
      <c r="E34" s="129"/>
      <c r="F34" s="70"/>
      <c r="G34" s="71"/>
      <c r="H34" s="43">
        <f t="shared" si="1"/>
        <v>0</v>
      </c>
    </row>
    <row r="35" spans="1:8">
      <c r="A35" s="5"/>
      <c r="B35" s="51" t="s">
        <v>51</v>
      </c>
      <c r="C35" s="39">
        <v>56</v>
      </c>
      <c r="D35" s="126"/>
      <c r="E35" s="127"/>
      <c r="F35" s="73"/>
      <c r="G35" s="74"/>
      <c r="H35" s="59">
        <f t="shared" si="1"/>
        <v>0</v>
      </c>
    </row>
    <row r="36" spans="1:8">
      <c r="A36" s="5"/>
      <c r="B36" s="11" t="s">
        <v>52</v>
      </c>
      <c r="C36" s="39">
        <v>57</v>
      </c>
      <c r="D36" s="128">
        <v>12349</v>
      </c>
      <c r="E36" s="129">
        <v>11237</v>
      </c>
      <c r="F36" s="70"/>
      <c r="G36" s="71"/>
      <c r="H36" s="43">
        <f t="shared" si="1"/>
        <v>23586</v>
      </c>
    </row>
    <row r="37" spans="1:8">
      <c r="A37" s="5"/>
      <c r="B37" s="51" t="s">
        <v>40</v>
      </c>
      <c r="C37" s="39">
        <v>58</v>
      </c>
      <c r="D37" s="62"/>
      <c r="E37" s="63"/>
      <c r="F37" s="75"/>
      <c r="G37" s="76"/>
      <c r="H37" s="59">
        <f t="shared" si="1"/>
        <v>0</v>
      </c>
    </row>
    <row r="38" spans="1:8">
      <c r="A38" s="5"/>
      <c r="B38" s="11" t="s">
        <v>41</v>
      </c>
      <c r="C38" s="39">
        <v>59</v>
      </c>
      <c r="D38" s="55"/>
      <c r="E38" s="56"/>
      <c r="F38" s="77"/>
      <c r="G38" s="78"/>
      <c r="H38" s="43">
        <f t="shared" si="1"/>
        <v>0</v>
      </c>
    </row>
    <row r="39" spans="1:8">
      <c r="A39" s="5"/>
      <c r="B39" s="51" t="s">
        <v>53</v>
      </c>
      <c r="C39" s="39">
        <v>60</v>
      </c>
      <c r="D39" s="62"/>
      <c r="E39" s="63"/>
      <c r="F39" s="75"/>
      <c r="G39" s="76"/>
      <c r="H39" s="59">
        <f t="shared" si="1"/>
        <v>0</v>
      </c>
    </row>
    <row r="40" spans="1:8">
      <c r="A40" s="5"/>
      <c r="B40" s="61" t="s">
        <v>54</v>
      </c>
      <c r="C40" s="39">
        <v>61</v>
      </c>
      <c r="D40" s="55"/>
      <c r="E40" s="56"/>
      <c r="F40" s="77"/>
      <c r="G40" s="78"/>
      <c r="H40" s="43"/>
    </row>
    <row r="41" spans="1:8">
      <c r="A41" s="5"/>
      <c r="B41" s="61" t="s">
        <v>55</v>
      </c>
      <c r="C41" s="39">
        <v>62</v>
      </c>
      <c r="D41" s="62"/>
      <c r="E41" s="63"/>
      <c r="F41" s="75"/>
      <c r="G41" s="76"/>
      <c r="H41" s="59"/>
    </row>
    <row r="42" spans="1:8">
      <c r="A42" s="5"/>
      <c r="B42" s="61" t="s">
        <v>56</v>
      </c>
      <c r="C42" s="39">
        <v>63</v>
      </c>
      <c r="D42" s="55"/>
      <c r="E42" s="56"/>
      <c r="F42" s="77"/>
      <c r="G42" s="78"/>
      <c r="H42" s="43"/>
    </row>
    <row r="43" spans="1:8">
      <c r="A43" s="5"/>
      <c r="B43" s="61" t="s">
        <v>57</v>
      </c>
      <c r="C43" s="39">
        <v>64</v>
      </c>
      <c r="D43" s="62"/>
      <c r="E43" s="63"/>
      <c r="F43" s="75"/>
      <c r="G43" s="76"/>
      <c r="H43" s="59"/>
    </row>
    <row r="44" spans="1:8">
      <c r="A44" s="5"/>
      <c r="B44" s="61" t="s">
        <v>58</v>
      </c>
      <c r="C44" s="39">
        <v>65</v>
      </c>
      <c r="D44" s="55"/>
      <c r="E44" s="56"/>
      <c r="F44" s="77"/>
      <c r="G44" s="78"/>
      <c r="H44" s="43"/>
    </row>
    <row r="45" spans="1:8">
      <c r="A45" s="5"/>
      <c r="B45" s="61" t="s">
        <v>59</v>
      </c>
      <c r="C45" s="39">
        <v>66</v>
      </c>
      <c r="D45" s="64"/>
      <c r="E45" s="65"/>
      <c r="F45" s="79"/>
      <c r="G45" s="80"/>
      <c r="H45" s="81"/>
    </row>
    <row r="46" spans="1:8">
      <c r="A46" s="5"/>
      <c r="B46" s="61" t="s">
        <v>60</v>
      </c>
      <c r="C46" s="39">
        <v>67</v>
      </c>
      <c r="D46" s="62"/>
      <c r="E46" s="63"/>
      <c r="F46" s="75"/>
      <c r="G46" s="76"/>
      <c r="H46" s="59"/>
    </row>
    <row r="47" spans="1:8">
      <c r="A47" s="61"/>
      <c r="B47" s="51" t="s">
        <v>124</v>
      </c>
      <c r="C47" s="54">
        <v>70</v>
      </c>
      <c r="D47" s="55">
        <f>SUM(D30:D41)</f>
        <v>47678</v>
      </c>
      <c r="E47" s="56">
        <f>SUM(E30:E41)</f>
        <v>32639</v>
      </c>
      <c r="F47" s="55">
        <f>SUM(F30:F41)</f>
        <v>0</v>
      </c>
      <c r="G47" s="56">
        <f>SUM(G30:G41)</f>
        <v>0</v>
      </c>
      <c r="H47" s="43">
        <f>SUM(H30:H41)</f>
        <v>80317</v>
      </c>
    </row>
    <row r="48" spans="1:8">
      <c r="A48" s="5" t="s">
        <v>61</v>
      </c>
      <c r="B48" s="51" t="s">
        <v>62</v>
      </c>
      <c r="C48" s="54">
        <v>81</v>
      </c>
      <c r="D48" s="55">
        <f>D29-D47</f>
        <v>11657243</v>
      </c>
      <c r="E48" s="56">
        <f>E29-E47</f>
        <v>99181500</v>
      </c>
      <c r="F48" s="55">
        <f>F29-F47</f>
        <v>56095200</v>
      </c>
      <c r="G48" s="56">
        <f>G29-G47</f>
        <v>2501708.6956521738</v>
      </c>
      <c r="H48" s="43">
        <f>SUM(D48:G48)</f>
        <v>169435651.69565219</v>
      </c>
    </row>
    <row r="49" spans="1:8">
      <c r="A49" s="72" t="s">
        <v>28</v>
      </c>
      <c r="B49" s="60" t="s">
        <v>134</v>
      </c>
      <c r="C49" s="39">
        <v>82</v>
      </c>
      <c r="D49" s="64"/>
      <c r="E49" s="65"/>
      <c r="F49" s="82"/>
      <c r="G49" s="83"/>
      <c r="H49" s="43"/>
    </row>
    <row r="50" spans="1:8">
      <c r="A50" s="72" t="s">
        <v>63</v>
      </c>
      <c r="B50" s="60" t="s">
        <v>64</v>
      </c>
      <c r="C50" s="39">
        <v>83</v>
      </c>
      <c r="D50" s="62"/>
      <c r="E50" s="63"/>
      <c r="F50" s="62"/>
      <c r="G50" s="63"/>
      <c r="H50" s="43"/>
    </row>
    <row r="51" spans="1:8">
      <c r="A51" s="84" t="s">
        <v>65</v>
      </c>
      <c r="B51" s="60" t="s">
        <v>66</v>
      </c>
      <c r="C51" s="39">
        <v>84</v>
      </c>
      <c r="D51" s="55"/>
      <c r="E51" s="56"/>
      <c r="F51" s="55"/>
      <c r="G51" s="56"/>
      <c r="H51" s="43"/>
    </row>
    <row r="52" spans="1:8">
      <c r="A52" s="84" t="s">
        <v>67</v>
      </c>
      <c r="B52" s="60" t="s">
        <v>68</v>
      </c>
      <c r="C52" s="39">
        <v>85</v>
      </c>
      <c r="D52" s="62"/>
      <c r="E52" s="63"/>
      <c r="F52" s="62"/>
      <c r="G52" s="63"/>
      <c r="H52" s="43"/>
    </row>
    <row r="53" spans="1:8">
      <c r="A53" s="84" t="s">
        <v>69</v>
      </c>
      <c r="B53" s="60" t="s">
        <v>70</v>
      </c>
      <c r="C53" s="39">
        <v>86</v>
      </c>
      <c r="D53" s="55"/>
      <c r="E53" s="56"/>
      <c r="F53" s="55"/>
      <c r="G53" s="56"/>
      <c r="H53" s="43"/>
    </row>
    <row r="54" spans="1:8">
      <c r="A54" s="84" t="s">
        <v>71</v>
      </c>
      <c r="B54" s="60" t="s">
        <v>39</v>
      </c>
      <c r="C54" s="39">
        <v>87</v>
      </c>
      <c r="D54" s="62"/>
      <c r="E54" s="63"/>
      <c r="F54" s="62"/>
      <c r="G54" s="63"/>
      <c r="H54" s="43"/>
    </row>
    <row r="55" spans="1:8">
      <c r="A55" s="84" t="s">
        <v>72</v>
      </c>
      <c r="B55" s="61" t="s">
        <v>40</v>
      </c>
      <c r="C55" s="39">
        <v>88</v>
      </c>
      <c r="D55" s="55"/>
      <c r="E55" s="56"/>
      <c r="F55" s="55"/>
      <c r="G55" s="56"/>
      <c r="H55" s="43"/>
    </row>
    <row r="56" spans="1:8">
      <c r="A56" s="85" t="s">
        <v>73</v>
      </c>
      <c r="B56" s="11" t="s">
        <v>41</v>
      </c>
      <c r="C56" s="39">
        <v>89</v>
      </c>
      <c r="D56" s="64"/>
      <c r="E56" s="65"/>
      <c r="F56" s="64"/>
      <c r="G56" s="65"/>
      <c r="H56" s="43"/>
    </row>
    <row r="57" spans="1:8">
      <c r="A57" s="86"/>
      <c r="B57" s="51" t="s">
        <v>74</v>
      </c>
      <c r="C57" s="39">
        <v>90</v>
      </c>
      <c r="D57" s="64">
        <f>SUM(D48:D56)</f>
        <v>11657243</v>
      </c>
      <c r="E57" s="65">
        <f>SUM(E48:E56)</f>
        <v>99181500</v>
      </c>
      <c r="F57" s="64">
        <f>SUM(F48:F56)</f>
        <v>56095200</v>
      </c>
      <c r="G57" s="65">
        <f>SUM(G48:G56)</f>
        <v>2501708.6956521738</v>
      </c>
      <c r="H57" s="81">
        <f>SUM(H48:H56)</f>
        <v>169435651.69565219</v>
      </c>
    </row>
    <row r="58" spans="1:8">
      <c r="A58" s="87"/>
      <c r="B58" s="88" t="s">
        <v>75</v>
      </c>
      <c r="C58" s="39"/>
      <c r="D58" s="64">
        <f>D57+'Nov21'!D58</f>
        <v>125348379.83166666</v>
      </c>
      <c r="E58" s="64">
        <f>E57+'Nov21'!E58</f>
        <v>1141978701</v>
      </c>
      <c r="F58" s="64">
        <f>F57+'Nov21'!F58</f>
        <v>564047688.46153843</v>
      </c>
      <c r="G58" s="64">
        <f>G57+'Nov21'!G58</f>
        <v>16049260.869565217</v>
      </c>
      <c r="H58" s="64">
        <f>H57+'Nov21'!H58</f>
        <v>1847424030.1627703</v>
      </c>
    </row>
    <row r="59" spans="1:8">
      <c r="A59" s="89" t="s">
        <v>76</v>
      </c>
      <c r="B59" s="32" t="s">
        <v>77</v>
      </c>
      <c r="C59" s="22"/>
      <c r="D59" s="90"/>
      <c r="E59" s="90"/>
      <c r="F59" s="90"/>
      <c r="G59" s="90"/>
      <c r="H59" s="59"/>
    </row>
    <row r="60" spans="1:8">
      <c r="A60" s="5"/>
      <c r="B60" s="91" t="s">
        <v>156</v>
      </c>
      <c r="C60" s="21"/>
      <c r="D60" s="62"/>
      <c r="E60" s="62"/>
      <c r="F60" s="62"/>
      <c r="G60" s="62"/>
      <c r="H60" s="59"/>
    </row>
    <row r="61" spans="1:8">
      <c r="A61" s="5"/>
      <c r="B61" s="32" t="s">
        <v>78</v>
      </c>
      <c r="C61" s="33"/>
      <c r="D61" s="33"/>
      <c r="E61" s="33"/>
      <c r="F61" s="33"/>
      <c r="G61" s="125" t="s">
        <v>79</v>
      </c>
      <c r="H61" s="93"/>
    </row>
    <row r="62" spans="1:8">
      <c r="A62" s="61"/>
      <c r="B62" s="38" t="s">
        <v>154</v>
      </c>
      <c r="C62" s="3"/>
      <c r="D62" s="3"/>
      <c r="E62" s="3"/>
      <c r="F62" s="3"/>
      <c r="G62" s="60"/>
      <c r="H62" s="94"/>
    </row>
    <row r="63" spans="1:8">
      <c r="A63" s="6"/>
      <c r="B63" s="95"/>
      <c r="C63" s="9"/>
      <c r="D63" s="9"/>
      <c r="E63" s="21" t="s">
        <v>80</v>
      </c>
      <c r="F63" s="9"/>
      <c r="G63" s="9"/>
      <c r="H63" s="29" t="s">
        <v>81</v>
      </c>
    </row>
    <row r="64" spans="1:8">
      <c r="A64" s="6"/>
      <c r="B64" s="6"/>
      <c r="C64" s="9"/>
      <c r="D64" s="9"/>
      <c r="E64" s="21">
        <v>1</v>
      </c>
      <c r="F64" s="9"/>
      <c r="G64" s="9"/>
      <c r="H64" s="6"/>
    </row>
    <row r="65" spans="1:8">
      <c r="A65" s="6"/>
      <c r="B65" s="9"/>
      <c r="C65" s="9"/>
      <c r="D65" s="9"/>
      <c r="E65" s="6"/>
      <c r="F65" s="9"/>
      <c r="G65" s="9"/>
      <c r="H65" s="9"/>
    </row>
    <row r="66" spans="1:8">
      <c r="A66" s="6"/>
      <c r="B66" s="96"/>
      <c r="C66" s="6"/>
      <c r="D66" s="9"/>
      <c r="E66" s="9"/>
      <c r="F66" s="9"/>
      <c r="G66" s="9"/>
      <c r="H66" s="9"/>
    </row>
    <row r="67" spans="1:8">
      <c r="A67" s="89"/>
      <c r="B67" s="97"/>
      <c r="C67" s="98"/>
      <c r="D67" s="33"/>
      <c r="E67" s="33"/>
      <c r="F67" s="98"/>
      <c r="G67" s="98"/>
      <c r="H67" s="99" t="str">
        <f t="shared" ref="H67:H72" si="2">H2</f>
        <v>STATE</v>
      </c>
    </row>
    <row r="68" spans="1:8">
      <c r="A68" s="5"/>
      <c r="B68" s="100"/>
      <c r="C68" s="8"/>
      <c r="D68" s="7"/>
      <c r="E68" s="8"/>
      <c r="F68" s="8"/>
      <c r="G68" s="8"/>
      <c r="H68" s="101" t="str">
        <f t="shared" si="2"/>
        <v>Kansas</v>
      </c>
    </row>
    <row r="69" spans="1:8">
      <c r="A69" s="5"/>
      <c r="B69" s="100"/>
      <c r="C69" s="8"/>
      <c r="D69" s="7" t="s">
        <v>82</v>
      </c>
      <c r="E69" s="6"/>
      <c r="F69" s="8"/>
      <c r="G69" s="8"/>
      <c r="H69" s="99" t="str">
        <f t="shared" si="2"/>
        <v>YEAR</v>
      </c>
    </row>
    <row r="70" spans="1:8">
      <c r="A70" s="5"/>
      <c r="B70" s="100"/>
      <c r="C70" s="9"/>
      <c r="D70" s="6"/>
      <c r="E70" s="9"/>
      <c r="F70" s="9"/>
      <c r="G70" s="9"/>
      <c r="H70" s="99">
        <f t="shared" si="2"/>
        <v>2021</v>
      </c>
    </row>
    <row r="71" spans="1:8">
      <c r="A71" s="5"/>
      <c r="B71" s="100"/>
      <c r="C71" s="102"/>
      <c r="D71" s="102"/>
      <c r="E71" s="95"/>
      <c r="F71" s="102"/>
      <c r="G71" s="102"/>
      <c r="H71" s="99" t="str">
        <f t="shared" si="2"/>
        <v>MONTH OF SALE</v>
      </c>
    </row>
    <row r="72" spans="1:8">
      <c r="A72" s="61"/>
      <c r="B72" s="1"/>
      <c r="C72" s="103"/>
      <c r="D72" s="103"/>
      <c r="E72" s="103"/>
      <c r="F72" s="103"/>
      <c r="G72" s="103"/>
      <c r="H72" s="104" t="str">
        <f t="shared" si="2"/>
        <v>December</v>
      </c>
    </row>
    <row r="73" spans="1:8">
      <c r="A73" s="11" t="s">
        <v>83</v>
      </c>
      <c r="B73" s="6"/>
      <c r="C73" s="102"/>
      <c r="D73" s="105" t="s">
        <v>84</v>
      </c>
      <c r="E73" s="105"/>
      <c r="F73" s="105"/>
      <c r="G73" s="105"/>
      <c r="H73" s="106"/>
    </row>
    <row r="74" spans="1:8">
      <c r="A74" s="5"/>
      <c r="B74" s="6"/>
      <c r="C74" s="6"/>
      <c r="D74" s="9"/>
      <c r="E74" s="21" t="s">
        <v>85</v>
      </c>
      <c r="F74" s="95" t="s">
        <v>86</v>
      </c>
      <c r="G74" s="9"/>
      <c r="H74" s="92"/>
    </row>
    <row r="75" spans="1:8">
      <c r="A75" s="5"/>
      <c r="B75" s="6"/>
      <c r="C75" s="107" t="s">
        <v>87</v>
      </c>
      <c r="D75" s="95"/>
      <c r="E75" s="9" t="s">
        <v>88</v>
      </c>
      <c r="F75" s="108">
        <v>37803</v>
      </c>
      <c r="G75" s="9"/>
      <c r="H75" s="92"/>
    </row>
    <row r="76" spans="1:8">
      <c r="A76" s="5"/>
      <c r="B76" s="6"/>
      <c r="C76" s="107" t="s">
        <v>89</v>
      </c>
      <c r="D76" s="95"/>
      <c r="E76" s="9" t="s">
        <v>88</v>
      </c>
      <c r="F76" s="108">
        <v>37803</v>
      </c>
      <c r="G76" s="9"/>
      <c r="H76" s="92"/>
    </row>
    <row r="77" spans="1:8">
      <c r="A77" s="5"/>
      <c r="B77" s="6"/>
      <c r="C77" s="107" t="s">
        <v>90</v>
      </c>
      <c r="D77" s="95"/>
      <c r="E77" s="9" t="s">
        <v>91</v>
      </c>
      <c r="F77" s="108">
        <v>39083</v>
      </c>
      <c r="G77" s="9"/>
      <c r="H77" s="92"/>
    </row>
    <row r="78" spans="1:8">
      <c r="A78" s="5"/>
      <c r="B78" s="6"/>
      <c r="C78" s="107" t="s">
        <v>92</v>
      </c>
      <c r="D78" s="95"/>
      <c r="E78" s="9" t="s">
        <v>93</v>
      </c>
      <c r="F78" s="108">
        <v>37803</v>
      </c>
      <c r="G78" s="9"/>
      <c r="H78" s="92"/>
    </row>
    <row r="79" spans="1:8">
      <c r="A79" s="5"/>
      <c r="B79" s="6"/>
      <c r="C79" s="109" t="s">
        <v>94</v>
      </c>
      <c r="D79" s="95"/>
      <c r="E79" s="9" t="s">
        <v>95</v>
      </c>
      <c r="F79" s="108">
        <v>37803</v>
      </c>
      <c r="G79" s="9"/>
      <c r="H79" s="92"/>
    </row>
    <row r="80" spans="1:8">
      <c r="A80" s="5"/>
      <c r="B80" s="6"/>
      <c r="C80" s="107" t="s">
        <v>96</v>
      </c>
      <c r="D80" s="95"/>
      <c r="E80" s="9" t="s">
        <v>95</v>
      </c>
      <c r="F80" s="108">
        <v>37803</v>
      </c>
      <c r="G80" s="9"/>
      <c r="H80" s="92"/>
    </row>
    <row r="81" spans="1:8">
      <c r="A81" s="61"/>
      <c r="B81" s="2" t="s">
        <v>97</v>
      </c>
      <c r="C81" s="3"/>
      <c r="D81" s="3"/>
      <c r="E81" s="3"/>
      <c r="F81" s="3"/>
      <c r="G81" s="3"/>
      <c r="H81" s="94"/>
    </row>
    <row r="82" spans="1:8">
      <c r="A82" s="5" t="s">
        <v>98</v>
      </c>
      <c r="B82" s="12"/>
      <c r="C82" s="9"/>
      <c r="D82" s="9"/>
      <c r="E82" s="9"/>
      <c r="F82" s="21" t="s">
        <v>99</v>
      </c>
      <c r="G82" s="9"/>
      <c r="H82" s="92"/>
    </row>
    <row r="83" spans="1:8" s="137" customFormat="1" ht="26.25">
      <c r="A83" s="132"/>
      <c r="B83" s="133"/>
      <c r="C83" s="134"/>
      <c r="D83" s="134"/>
      <c r="E83" s="135" t="s">
        <v>125</v>
      </c>
      <c r="F83" s="135" t="s">
        <v>100</v>
      </c>
      <c r="G83" s="134"/>
      <c r="H83" s="136"/>
    </row>
    <row r="84" spans="1:8">
      <c r="A84" s="5"/>
      <c r="B84" s="12" t="s">
        <v>101</v>
      </c>
      <c r="C84" s="9"/>
      <c r="D84" s="9"/>
      <c r="E84" s="110">
        <f>D14+E14</f>
        <v>113937729</v>
      </c>
      <c r="F84" s="111">
        <f>(+F28+F29+G29)-(F85-F86)</f>
        <v>47599558.695652172</v>
      </c>
      <c r="G84" s="9"/>
      <c r="H84" s="112"/>
    </row>
    <row r="85" spans="1:8">
      <c r="A85" s="5"/>
      <c r="B85" s="12" t="s">
        <v>102</v>
      </c>
      <c r="C85" s="9"/>
      <c r="D85" s="9"/>
      <c r="E85" s="110"/>
      <c r="F85" s="139">
        <f>2859311/0.26</f>
        <v>10997350</v>
      </c>
      <c r="G85" s="9"/>
      <c r="H85" s="113"/>
    </row>
    <row r="86" spans="1:8">
      <c r="A86" s="5"/>
      <c r="B86" s="12" t="s">
        <v>103</v>
      </c>
      <c r="C86" s="9"/>
      <c r="D86" s="9"/>
      <c r="E86" s="110"/>
      <c r="F86" s="111"/>
      <c r="G86" s="9"/>
      <c r="H86" s="114"/>
    </row>
    <row r="87" spans="1:8">
      <c r="A87" s="5"/>
      <c r="B87" s="12" t="str">
        <f>"= Gross consumption in State (enter on page 1, item 1)"</f>
        <v>= Gross consumption in State (enter on page 1, item 1)</v>
      </c>
      <c r="C87" s="9"/>
      <c r="D87" s="9"/>
      <c r="E87" s="110">
        <f>(E84+E85)-E86</f>
        <v>113937729</v>
      </c>
      <c r="F87" s="111">
        <f>(F84+F85)-F86</f>
        <v>58596908.695652172</v>
      </c>
      <c r="G87" s="9"/>
      <c r="H87" s="113"/>
    </row>
    <row r="88" spans="1:8">
      <c r="A88" s="5"/>
      <c r="B88" s="12"/>
      <c r="C88" s="9"/>
      <c r="D88" s="9"/>
      <c r="E88" s="9"/>
      <c r="F88" s="9"/>
      <c r="G88" s="9"/>
      <c r="H88" s="92"/>
    </row>
    <row r="89" spans="1:8">
      <c r="A89" s="5"/>
      <c r="B89" s="12"/>
      <c r="C89" s="9"/>
      <c r="D89" s="9"/>
      <c r="E89" s="115" t="s">
        <v>104</v>
      </c>
      <c r="F89" s="9"/>
      <c r="G89" s="9"/>
      <c r="H89" s="92"/>
    </row>
    <row r="90" spans="1:8">
      <c r="A90" s="5"/>
      <c r="B90" s="12"/>
      <c r="C90" s="9"/>
      <c r="D90" s="9"/>
      <c r="E90" s="9"/>
      <c r="F90" s="116" t="s">
        <v>105</v>
      </c>
      <c r="G90" s="116" t="s">
        <v>106</v>
      </c>
      <c r="H90" s="117" t="s">
        <v>107</v>
      </c>
    </row>
    <row r="91" spans="1:8">
      <c r="A91" s="61"/>
      <c r="B91" s="2"/>
      <c r="C91" s="3"/>
      <c r="D91" s="3"/>
      <c r="E91" s="4" t="s">
        <v>108</v>
      </c>
      <c r="F91" s="118">
        <f>F14</f>
        <v>45097850</v>
      </c>
      <c r="G91" s="118">
        <f>G14</f>
        <v>2501708.6956521738</v>
      </c>
      <c r="H91" s="119">
        <f>F91+G91</f>
        <v>47599558.695652172</v>
      </c>
    </row>
    <row r="92" spans="1:8">
      <c r="A92" s="5" t="s">
        <v>109</v>
      </c>
      <c r="B92" s="12"/>
      <c r="C92" s="9"/>
      <c r="D92" s="9"/>
      <c r="E92" s="9"/>
      <c r="F92" s="9"/>
      <c r="G92" s="9"/>
      <c r="H92" s="92"/>
    </row>
    <row r="93" spans="1:8">
      <c r="A93" s="5"/>
      <c r="B93" s="12"/>
      <c r="C93" s="9"/>
      <c r="D93" s="9"/>
      <c r="E93" s="9"/>
      <c r="F93" s="9"/>
      <c r="G93" s="9"/>
      <c r="H93" s="92"/>
    </row>
    <row r="94" spans="1:8">
      <c r="A94" s="5"/>
      <c r="B94" s="12" t="s">
        <v>110</v>
      </c>
      <c r="C94" s="9"/>
      <c r="D94" s="9"/>
      <c r="E94" s="120" t="s">
        <v>111</v>
      </c>
      <c r="F94" s="9"/>
      <c r="G94" s="9"/>
      <c r="H94" s="92"/>
    </row>
    <row r="95" spans="1:8">
      <c r="A95" s="5"/>
      <c r="B95" s="12"/>
      <c r="C95" s="9"/>
      <c r="D95" s="9"/>
      <c r="E95" s="9"/>
      <c r="F95" s="9"/>
      <c r="G95" s="9"/>
      <c r="H95" s="92"/>
    </row>
    <row r="96" spans="1:8">
      <c r="A96" s="5"/>
      <c r="B96" s="12"/>
      <c r="C96" s="9" t="s">
        <v>112</v>
      </c>
      <c r="D96" s="6"/>
      <c r="E96" s="21" t="s">
        <v>28</v>
      </c>
      <c r="F96" s="11" t="s">
        <v>113</v>
      </c>
      <c r="G96" s="9"/>
      <c r="H96" s="92"/>
    </row>
    <row r="97" spans="1:8">
      <c r="A97" s="5"/>
      <c r="B97" s="6"/>
      <c r="C97" s="9"/>
      <c r="D97" s="121" t="s">
        <v>114</v>
      </c>
      <c r="E97" s="3"/>
      <c r="F97" s="60"/>
      <c r="G97" s="9"/>
      <c r="H97" s="92"/>
    </row>
    <row r="98" spans="1:8">
      <c r="A98" s="5"/>
      <c r="B98" s="12"/>
      <c r="C98" s="9"/>
      <c r="D98" s="122" t="s">
        <v>115</v>
      </c>
      <c r="E98" s="3"/>
      <c r="F98" s="60"/>
      <c r="G98" s="9"/>
      <c r="H98" s="92"/>
    </row>
    <row r="99" spans="1:8">
      <c r="A99" s="5"/>
      <c r="B99" s="12"/>
      <c r="C99" s="9"/>
      <c r="D99" s="122" t="s">
        <v>116</v>
      </c>
      <c r="E99" s="110"/>
      <c r="F99" s="123">
        <v>1</v>
      </c>
      <c r="G99" s="9"/>
      <c r="H99" s="92"/>
    </row>
    <row r="100" spans="1:8">
      <c r="A100" s="61"/>
      <c r="B100" s="2"/>
      <c r="C100" s="3"/>
      <c r="D100" s="3"/>
      <c r="E100" s="3"/>
      <c r="F100" s="60"/>
      <c r="G100" s="3"/>
      <c r="H100" s="94"/>
    </row>
    <row r="101" spans="1:8">
      <c r="A101" s="5" t="s">
        <v>117</v>
      </c>
      <c r="B101" s="8"/>
      <c r="C101" s="9"/>
      <c r="D101" s="9"/>
      <c r="E101" s="9"/>
      <c r="F101" s="9"/>
      <c r="G101" s="9"/>
      <c r="H101" s="92"/>
    </row>
    <row r="102" spans="1:8">
      <c r="A102" s="5"/>
      <c r="B102" s="8"/>
      <c r="C102" s="9"/>
      <c r="D102" s="9"/>
      <c r="E102" s="9"/>
      <c r="F102" s="9"/>
      <c r="G102" s="9"/>
      <c r="H102" s="92"/>
    </row>
    <row r="103" spans="1:8">
      <c r="A103" s="24"/>
      <c r="B103" s="12"/>
      <c r="C103" s="15"/>
      <c r="D103" s="9"/>
      <c r="E103" s="9"/>
      <c r="F103" s="9"/>
      <c r="G103" s="9"/>
      <c r="H103" s="92"/>
    </row>
    <row r="104" spans="1:8">
      <c r="A104" s="5" t="s">
        <v>118</v>
      </c>
      <c r="B104" s="12"/>
      <c r="C104" s="9"/>
      <c r="D104" s="9"/>
      <c r="E104" s="9"/>
      <c r="F104" s="9"/>
      <c r="G104" s="9"/>
      <c r="H104" s="92"/>
    </row>
    <row r="105" spans="1:8">
      <c r="A105" s="5" t="s">
        <v>119</v>
      </c>
      <c r="B105" s="8"/>
      <c r="C105" s="9"/>
      <c r="D105" s="9"/>
      <c r="E105" s="9"/>
      <c r="F105" s="9"/>
      <c r="G105" s="9"/>
      <c r="H105" s="92"/>
    </row>
    <row r="106" spans="1:8">
      <c r="A106" s="5" t="s">
        <v>120</v>
      </c>
      <c r="B106" s="12"/>
      <c r="C106" s="9"/>
      <c r="D106" s="9"/>
      <c r="E106" s="9"/>
      <c r="F106" s="9"/>
      <c r="G106" s="9"/>
      <c r="H106" s="92"/>
    </row>
    <row r="107" spans="1:8">
      <c r="A107" s="124" t="s">
        <v>159</v>
      </c>
      <c r="B107" s="6"/>
      <c r="C107" s="9"/>
      <c r="D107" s="9"/>
      <c r="E107" s="9"/>
      <c r="F107" s="9"/>
      <c r="G107" s="9"/>
      <c r="H107" s="92"/>
    </row>
    <row r="108" spans="1:8">
      <c r="A108" s="5"/>
      <c r="B108" s="8"/>
      <c r="C108" s="9"/>
      <c r="D108" s="9"/>
      <c r="E108" s="9"/>
      <c r="F108" s="9"/>
      <c r="G108" s="9"/>
      <c r="H108" s="92"/>
    </row>
    <row r="109" spans="1:8">
      <c r="A109" s="5"/>
      <c r="B109" s="8"/>
      <c r="C109" s="9"/>
      <c r="D109" s="9"/>
      <c r="E109" s="9"/>
      <c r="F109" s="9"/>
      <c r="G109" s="9"/>
      <c r="H109" s="92"/>
    </row>
    <row r="110" spans="1:8">
      <c r="A110" s="5"/>
      <c r="B110" s="12"/>
      <c r="C110" s="9"/>
      <c r="D110" s="9"/>
      <c r="E110" s="9"/>
      <c r="F110" s="9"/>
      <c r="G110" s="9"/>
      <c r="H110" s="92"/>
    </row>
    <row r="111" spans="1:8">
      <c r="A111" s="5"/>
      <c r="B111" s="8"/>
      <c r="C111" s="9"/>
      <c r="D111" s="9"/>
      <c r="E111" s="9"/>
      <c r="F111" s="9"/>
      <c r="G111" s="9"/>
      <c r="H111" s="92"/>
    </row>
    <row r="112" spans="1:8">
      <c r="A112" s="5"/>
      <c r="B112" s="8"/>
      <c r="C112" s="9"/>
      <c r="D112" s="9"/>
      <c r="E112" s="9"/>
      <c r="F112" s="9"/>
      <c r="G112" s="9"/>
      <c r="H112" s="92"/>
    </row>
    <row r="113" spans="1:8">
      <c r="A113" s="5"/>
      <c r="B113" s="12"/>
      <c r="C113" s="9"/>
      <c r="D113" s="9"/>
      <c r="E113" s="9"/>
      <c r="F113" s="9"/>
      <c r="G113" s="9"/>
      <c r="H113" s="92"/>
    </row>
    <row r="114" spans="1:8">
      <c r="A114" s="5"/>
      <c r="B114" s="12"/>
      <c r="C114" s="9"/>
      <c r="D114" s="9"/>
      <c r="E114" s="9"/>
      <c r="F114" s="9"/>
      <c r="G114" s="9"/>
      <c r="H114" s="92"/>
    </row>
    <row r="115" spans="1:8">
      <c r="A115" s="5"/>
      <c r="B115" s="12"/>
      <c r="C115" s="9"/>
      <c r="D115" s="9"/>
      <c r="E115" s="9"/>
      <c r="F115" s="9"/>
      <c r="G115" s="9"/>
      <c r="H115" s="92"/>
    </row>
    <row r="116" spans="1:8">
      <c r="A116" s="5"/>
      <c r="B116" s="12"/>
      <c r="C116" s="9"/>
      <c r="D116" s="9"/>
      <c r="E116" s="9"/>
      <c r="F116" s="9"/>
      <c r="G116" s="9"/>
      <c r="H116" s="92"/>
    </row>
    <row r="117" spans="1:8">
      <c r="A117" s="5"/>
      <c r="B117" s="12"/>
      <c r="C117" s="9"/>
      <c r="D117" s="9"/>
      <c r="E117" s="9"/>
      <c r="F117" s="9"/>
      <c r="G117" s="9"/>
      <c r="H117" s="92"/>
    </row>
    <row r="118" spans="1:8">
      <c r="A118" s="5"/>
      <c r="B118" s="100"/>
      <c r="C118" s="9"/>
      <c r="D118" s="9"/>
      <c r="E118" s="9"/>
      <c r="F118" s="9"/>
      <c r="G118" s="9"/>
      <c r="H118" s="92"/>
    </row>
    <row r="119" spans="1:8">
      <c r="A119" s="5"/>
      <c r="B119" s="100"/>
      <c r="C119" s="9"/>
      <c r="D119" s="9"/>
      <c r="E119" s="9"/>
      <c r="F119" s="9"/>
      <c r="G119" s="9"/>
      <c r="H119" s="92"/>
    </row>
    <row r="120" spans="1:8">
      <c r="A120" s="5"/>
      <c r="B120" s="100"/>
      <c r="C120" s="9"/>
      <c r="D120" s="9"/>
      <c r="E120" s="9"/>
      <c r="F120" s="9"/>
      <c r="G120" s="9"/>
      <c r="H120" s="92"/>
    </row>
    <row r="121" spans="1:8">
      <c r="A121" s="5"/>
      <c r="B121" s="100"/>
      <c r="C121" s="9"/>
      <c r="D121" s="9"/>
      <c r="E121" s="9"/>
      <c r="F121" s="9"/>
      <c r="G121" s="9"/>
      <c r="H121" s="92"/>
    </row>
    <row r="122" spans="1:8">
      <c r="A122" s="5"/>
      <c r="B122" s="100"/>
      <c r="C122" s="9"/>
      <c r="D122" s="9"/>
      <c r="E122" s="9"/>
      <c r="F122" s="9"/>
      <c r="G122" s="9"/>
      <c r="H122" s="92"/>
    </row>
    <row r="123" spans="1:8">
      <c r="A123" s="61"/>
      <c r="B123" s="1"/>
      <c r="C123" s="3"/>
      <c r="D123" s="3"/>
      <c r="E123" s="3"/>
      <c r="F123" s="3"/>
      <c r="G123" s="3"/>
      <c r="H123" s="94"/>
    </row>
    <row r="124" spans="1:8">
      <c r="A124" s="95" t="s">
        <v>121</v>
      </c>
      <c r="B124" s="6"/>
      <c r="C124" s="9"/>
      <c r="D124" s="9"/>
      <c r="E124" s="21">
        <v>2</v>
      </c>
      <c r="F124" s="9"/>
      <c r="G124" s="9"/>
      <c r="H124" s="29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71"/>
  <sheetViews>
    <sheetView workbookViewId="0">
      <selection activeCell="K27" sqref="K27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710937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9"/>
      <c r="F2" s="9"/>
      <c r="G2" s="6"/>
      <c r="H2" s="10" t="s">
        <v>2</v>
      </c>
    </row>
    <row r="3" spans="1:8">
      <c r="A3" s="11" t="s">
        <v>3</v>
      </c>
      <c r="B3" s="12"/>
      <c r="C3" s="7"/>
      <c r="D3" s="8"/>
      <c r="E3" s="8"/>
      <c r="F3" s="6"/>
      <c r="G3" s="13"/>
      <c r="H3" s="14" t="s">
        <v>4</v>
      </c>
    </row>
    <row r="4" spans="1:8">
      <c r="A4" s="5" t="s">
        <v>5</v>
      </c>
      <c r="B4" s="6"/>
      <c r="C4" s="15"/>
      <c r="D4" s="6"/>
      <c r="E4" s="6"/>
      <c r="F4" s="9"/>
      <c r="G4" s="16"/>
      <c r="H4" s="17" t="s">
        <v>6</v>
      </c>
    </row>
    <row r="5" spans="1:8">
      <c r="A5" s="5"/>
      <c r="B5" s="6"/>
      <c r="C5" s="15"/>
      <c r="D5" s="9"/>
      <c r="E5" s="18" t="s">
        <v>7</v>
      </c>
      <c r="F5" s="9"/>
      <c r="G5" s="16"/>
      <c r="H5" s="19">
        <v>2019</v>
      </c>
    </row>
    <row r="6" spans="1:8">
      <c r="A6" s="20"/>
      <c r="B6" s="6"/>
      <c r="C6" s="13"/>
      <c r="D6" s="21"/>
      <c r="E6" s="21"/>
      <c r="F6" s="22"/>
      <c r="G6" s="6"/>
      <c r="H6" s="23" t="s">
        <v>8</v>
      </c>
    </row>
    <row r="7" spans="1:8">
      <c r="A7" s="24" t="s">
        <v>9</v>
      </c>
      <c r="B7" s="6"/>
      <c r="C7" s="13"/>
      <c r="D7" s="21"/>
      <c r="E7" s="21"/>
      <c r="F7" s="22"/>
      <c r="G7" s="6"/>
      <c r="H7" s="25" t="s">
        <v>141</v>
      </c>
    </row>
    <row r="8" spans="1:8">
      <c r="A8" s="26" t="s">
        <v>10</v>
      </c>
      <c r="B8" s="6"/>
      <c r="C8" s="13"/>
      <c r="D8" s="21"/>
      <c r="E8" s="16"/>
      <c r="F8" s="22"/>
      <c r="G8" s="6"/>
      <c r="H8" s="10" t="s">
        <v>127</v>
      </c>
    </row>
    <row r="9" spans="1:8">
      <c r="A9" s="27"/>
      <c r="B9" s="6"/>
      <c r="C9" s="13"/>
      <c r="D9" s="21"/>
      <c r="E9" s="16"/>
      <c r="F9" s="22"/>
      <c r="G9" s="6"/>
      <c r="H9" s="10" t="s">
        <v>11</v>
      </c>
    </row>
    <row r="10" spans="1:8">
      <c r="A10" s="28"/>
      <c r="B10" s="6"/>
      <c r="C10" s="16"/>
      <c r="D10" s="29"/>
      <c r="E10" s="16"/>
      <c r="F10" s="29"/>
      <c r="G10" s="30"/>
      <c r="H10" s="31" t="s">
        <v>12</v>
      </c>
    </row>
    <row r="11" spans="1:8">
      <c r="A11" s="32"/>
      <c r="B11" s="33"/>
      <c r="C11" s="34" t="s">
        <v>13</v>
      </c>
      <c r="D11" s="35"/>
      <c r="E11" s="35"/>
      <c r="F11" s="210" t="s">
        <v>14</v>
      </c>
      <c r="G11" s="211"/>
      <c r="H11" s="36"/>
    </row>
    <row r="12" spans="1:8">
      <c r="A12" s="5"/>
      <c r="B12" s="22" t="s">
        <v>15</v>
      </c>
      <c r="C12" s="37" t="s">
        <v>16</v>
      </c>
      <c r="D12" s="37" t="s">
        <v>17</v>
      </c>
      <c r="E12" s="37" t="s">
        <v>18</v>
      </c>
      <c r="F12" s="37" t="s">
        <v>19</v>
      </c>
      <c r="G12" s="37" t="s">
        <v>20</v>
      </c>
      <c r="H12" s="37" t="s">
        <v>21</v>
      </c>
    </row>
    <row r="13" spans="1:8">
      <c r="A13" s="38"/>
      <c r="B13" s="2"/>
      <c r="C13" s="39" t="s">
        <v>22</v>
      </c>
      <c r="D13" s="40">
        <v>-1</v>
      </c>
      <c r="E13" s="40">
        <v>-2</v>
      </c>
      <c r="F13" s="40">
        <v>-3</v>
      </c>
      <c r="G13" s="40">
        <v>-4</v>
      </c>
      <c r="H13" s="40">
        <v>-5</v>
      </c>
    </row>
    <row r="14" spans="1:8">
      <c r="A14" s="28" t="s">
        <v>23</v>
      </c>
      <c r="B14" s="6" t="s">
        <v>24</v>
      </c>
      <c r="C14" s="141">
        <v>1</v>
      </c>
      <c r="D14" s="41">
        <f>'Jan21'!D14+'Feb21'!D14+'Mar21'!D14+'Apr21'!D14+'May21'!D14+June21!D14+'Jul21'!D14+'Aug21'!D14+'Sep21'!D14+'Oct21'!D14+'Nov21'!D14+'Dec21'!D14</f>
        <v>137295501</v>
      </c>
      <c r="E14" s="138">
        <f>'Jan21'!E14+'Feb21'!E14+'Mar21'!E14+'Apr21'!E14+'May21'!E14+June21!E14+'Jul21'!E14+'Aug21'!E14+'Sep21'!E14+'Oct21'!E14+'Nov21'!E14+'Dec21'!E14</f>
        <v>1170912181</v>
      </c>
      <c r="F14" s="138">
        <f>'Jan21'!F14+'Feb21'!F14+'Mar21'!F14+'Apr21'!F14+'May21'!F14+June21!F14+'Jul21'!F14+'Aug21'!F14+'Sep21'!F14+'Oct21'!F14+'Nov21'!F14+'Dec21'!F14</f>
        <v>486719034.61538458</v>
      </c>
      <c r="G14" s="138">
        <f>'Jan21'!G14+'Feb21'!G14+'Mar21'!G14+'Apr21'!G14+'May21'!G14+June21!G14+'Jul21'!G14+'Aug21'!G14+'Sep21'!G14+'Oct21'!G14+'Nov21'!G14+'Dec21'!G14</f>
        <v>16049260.869565217</v>
      </c>
      <c r="H14" s="142">
        <f>'Jan21'!H14+'Feb21'!H14+'Mar21'!H14+'Apr21'!H14+'May21'!H14+June21!H14+'Jul21'!H14+'Aug21'!H14+'Sep21'!H14+'Oct21'!H14+'Nov21'!H14+'Dec21'!H14</f>
        <v>1810975977.4849498</v>
      </c>
    </row>
    <row r="15" spans="1:8" outlineLevel="1">
      <c r="A15" s="28"/>
      <c r="B15" s="44" t="s">
        <v>25</v>
      </c>
      <c r="C15" s="200"/>
      <c r="D15" s="41">
        <f>'Jan21'!D15+'Feb21'!D15+'Mar21'!D15+'Apr21'!D15+'May21'!D15+June21!D15+'Jul21'!D15+'Aug21'!D15+'Sep21'!D15+'Oct21'!D15+'Nov21'!D15+'Dec21'!D15</f>
        <v>129871645</v>
      </c>
      <c r="E15" s="42">
        <f>'Jan21'!E15+'Feb21'!E15+'Mar21'!E15+'Apr21'!E15+'May21'!E15+June21!E15+'Jul21'!E15+'Aug21'!E15+'Sep21'!E15+'Oct21'!E15+'Nov21'!E15+'Dec21'!E15</f>
        <v>1169528334</v>
      </c>
      <c r="F15" s="42">
        <f>'Jan21'!F15+'Feb21'!F15+'Mar21'!F15+'Apr21'!F15+'May21'!F15+June21!F15+'Jul21'!F15+'Aug21'!F15+'Sep21'!F15+'Oct21'!F15+'Nov21'!F15+'Dec21'!F15</f>
        <v>0</v>
      </c>
      <c r="G15" s="42">
        <f>'Jan21'!G15+'Feb21'!G15+'Mar21'!G15+'Apr21'!G15+'May21'!G15+June21!G15+'Jul21'!G15+'Aug21'!G15+'Sep21'!G15+'Oct21'!G15+'Nov21'!G15+'Dec21'!G15</f>
        <v>0</v>
      </c>
      <c r="H15" s="113">
        <f>'Jan21'!H15+'Feb21'!H15+'Mar21'!H15+'Apr21'!H15+'May21'!H15+June21!H15+'Jul21'!H15+'Aug21'!H15+'Sep21'!H15+'Oct21'!H15+'Nov21'!H15+'Dec21'!H15</f>
        <v>0</v>
      </c>
    </row>
    <row r="16" spans="1:8" outlineLevel="1">
      <c r="A16" s="28"/>
      <c r="B16" s="44" t="s">
        <v>132</v>
      </c>
      <c r="C16" s="200"/>
      <c r="D16" s="41">
        <f>'Jan21'!D16+'Feb21'!D16+'Mar21'!D16+'Apr21'!D16+'May21'!D16+June21!D16+'Jul21'!D16+'Aug21'!D16+'Sep21'!D16+'Oct21'!D16+'Nov21'!D16+'Dec21'!D16</f>
        <v>0</v>
      </c>
      <c r="E16" s="42">
        <f>'Jan21'!E16+'Feb21'!E16+'Mar21'!E16+'Apr21'!E16+'May21'!E16+June21!E16+'Jul21'!E16+'Aug21'!E16+'Sep21'!E16+'Oct21'!E16+'Nov21'!E16+'Dec21'!E16</f>
        <v>0</v>
      </c>
      <c r="F16" s="42">
        <f>'Jan21'!F16+'Feb21'!F16+'Mar21'!F16+'Apr21'!F16+'May21'!F16+June21!F16+'Jul21'!F16+'Aug21'!F16+'Sep21'!F16+'Oct21'!F16+'Nov21'!F16+'Dec21'!F16</f>
        <v>130273673</v>
      </c>
      <c r="G16" s="42">
        <f>'Jan21'!G16+'Feb21'!G16+'Mar21'!G16+'Apr21'!G16+'May21'!G16+June21!G16+'Jul21'!G16+'Aug21'!G16+'Sep21'!G16+'Oct21'!G16+'Nov21'!G16+'Dec21'!G16</f>
        <v>3691420</v>
      </c>
      <c r="H16" s="113">
        <f>'Jan21'!H16+'Feb21'!H16+'Mar21'!H16+'Apr21'!H16+'May21'!H16+June21!H16+'Jul21'!H16+'Aug21'!H16+'Sep21'!H16+'Oct21'!H16+'Nov21'!H16+'Dec21'!H16</f>
        <v>0</v>
      </c>
    </row>
    <row r="17" spans="1:8" outlineLevel="1">
      <c r="A17" s="28"/>
      <c r="B17" s="44" t="s">
        <v>133</v>
      </c>
      <c r="C17" s="200"/>
      <c r="D17" s="41">
        <f>'Jan21'!D17+'Feb21'!D17+'Mar21'!D17+'Apr21'!D17+'May21'!D17+June21!D17+'Jul21'!D17+'Aug21'!D17+'Sep21'!D17+'Oct21'!D17+'Nov21'!D17+'Dec21'!D17</f>
        <v>0</v>
      </c>
      <c r="E17" s="42">
        <f>'Jan21'!E17+'Feb21'!E17+'Mar21'!E17+'Apr21'!E17+'May21'!E17+June21!E17+'Jul21'!E17+'Aug21'!E17+'Sep21'!E17+'Oct21'!E17+'Nov21'!E17+'Dec21'!E17</f>
        <v>0</v>
      </c>
      <c r="F17" s="42">
        <f>'Jan21'!F17+'Feb21'!F17+'Mar21'!F17+'Apr21'!F17+'May21'!F17+June21!F17+'Jul21'!F17+'Aug21'!F17+'Sep21'!F17+'Oct21'!F17+'Nov21'!F17+'Dec21'!F17</f>
        <v>3726724</v>
      </c>
      <c r="G17" s="42">
        <f>'Jan21'!G17+'Feb21'!G17+'Mar21'!G17+'Apr21'!G17+'May21'!G17+June21!G17+'Jul21'!G17+'Aug21'!G17+'Sep21'!G17+'Oct21'!G17+'Nov21'!G17+'Dec21'!G17</f>
        <v>90</v>
      </c>
      <c r="H17" s="113">
        <f>'Jan21'!H17+'Feb21'!H17+'Mar21'!H17+'Apr21'!H17+'May21'!H17+June21!H17+'Jul21'!H17+'Aug21'!H17+'Sep21'!H17+'Oct21'!H17+'Nov21'!H17+'Dec21'!H17</f>
        <v>0</v>
      </c>
    </row>
    <row r="18" spans="1:8">
      <c r="A18" s="48" t="s">
        <v>28</v>
      </c>
      <c r="B18" s="6" t="s">
        <v>29</v>
      </c>
      <c r="C18" s="45">
        <v>2</v>
      </c>
      <c r="D18" s="41">
        <f>'Jan21'!D18+'Feb21'!D18+'Mar21'!D18+'Apr21'!D18+'May21'!D18+June21!D18+'Jul21'!D18+'Aug21'!D18+'Sep21'!D18+'Oct21'!D18+'Nov21'!D18+'Dec21'!D18</f>
        <v>0</v>
      </c>
      <c r="E18" s="50">
        <f>'Jan21'!E18+'Feb21'!E18+'Mar21'!E18+'Apr21'!E18+'May21'!E18+June21!E18+'Jul21'!E18+'Aug21'!E18+'Sep21'!E18+'Oct21'!E18+'Nov21'!E18+'Dec21'!E18</f>
        <v>0</v>
      </c>
      <c r="F18" s="50">
        <f>'Jan21'!F18+'Feb21'!F18+'Mar21'!F18+'Apr21'!F18+'May21'!F18+June21!F18+'Jul21'!F18+'Aug21'!F18+'Sep21'!F18+'Oct21'!F18+'Nov21'!F18+'Dec21'!F18</f>
        <v>77328653.84615384</v>
      </c>
      <c r="G18" s="50">
        <f>'Jan21'!G18+'Feb21'!G18+'Mar21'!G18+'Apr21'!G18+'May21'!G18+June21!G18+'Jul21'!G18+'Aug21'!G18+'Sep21'!G18+'Oct21'!G18+'Nov21'!G18+'Dec21'!G18</f>
        <v>0</v>
      </c>
      <c r="H18" s="113">
        <f>'Jan21'!H18+'Feb21'!H18+'Mar21'!H18+'Apr21'!H18+'May21'!H18+June21!H18+'Jul21'!H18+'Aug21'!H18+'Sep21'!H18+'Oct21'!H18+'Nov21'!H18+'Dec21'!H18</f>
        <v>0</v>
      </c>
    </row>
    <row r="19" spans="1:8">
      <c r="A19" s="5" t="s">
        <v>30</v>
      </c>
      <c r="B19" s="125" t="s">
        <v>31</v>
      </c>
      <c r="C19" s="143">
        <v>21</v>
      </c>
      <c r="D19" s="144">
        <f>'Jan21'!D19+'Feb21'!D19+'Mar21'!D19+'Apr21'!D19+'May21'!D19+June21!D19+'Jul21'!D19+'Aug21'!D19+'Sep21'!D19+'Oct21'!D19+'Nov21'!D19+'Dec21'!D19</f>
        <v>3033488</v>
      </c>
      <c r="E19" s="138">
        <f>'Jan21'!E19+'Feb21'!E19+'Mar21'!E19+'Apr21'!E19+'May21'!E19+June21!E19+'Jul21'!E19+'Aug21'!E19+'Sep21'!E19+'Oct21'!E19+'Nov21'!E19+'Dec21'!E19</f>
        <v>27214727</v>
      </c>
      <c r="F19" s="138">
        <f>'Jan21'!F19+'Feb21'!F19+'Mar21'!F19+'Apr21'!F19+'May21'!F19+June21!F19+'Jul21'!F19+'Aug21'!F19+'Sep21'!F19+'Oct21'!F19+'Nov21'!F19+'Dec21'!F19</f>
        <v>0</v>
      </c>
      <c r="G19" s="138">
        <f>'Jan21'!G19+'Feb21'!G19+'Mar21'!G19+'Apr21'!G19+'May21'!G19+June21!G19+'Jul21'!G19+'Aug21'!G19+'Sep21'!G19+'Oct21'!G19+'Nov21'!G19+'Dec21'!G19</f>
        <v>0</v>
      </c>
      <c r="H19" s="142">
        <f>'Jan21'!H19+'Feb21'!H19+'Mar21'!H19+'Apr21'!H19+'May21'!H19+June21!H19+'Jul21'!H19+'Aug21'!H19+'Sep21'!H19+'Oct21'!H19+'Nov21'!H19+'Dec21'!H19</f>
        <v>30248215</v>
      </c>
    </row>
    <row r="20" spans="1:8">
      <c r="A20" s="5" t="s">
        <v>32</v>
      </c>
      <c r="B20" s="145" t="s">
        <v>33</v>
      </c>
      <c r="C20" s="37">
        <v>22</v>
      </c>
      <c r="D20" s="146">
        <f>'Jan21'!D20+'Feb21'!D20+'Mar21'!D20+'Apr21'!D20+'May21'!D20+June21!D20+'Jul21'!D20+'Aug21'!D20+'Sep21'!D20+'Oct21'!D20+'Nov21'!D20+'Dec21'!D20</f>
        <v>4675</v>
      </c>
      <c r="E20" s="42">
        <f>'Jan21'!E20+'Feb21'!E20+'Mar21'!E20+'Apr21'!E20+'May21'!E20+June21!E20+'Jul21'!E20+'Aug21'!E20+'Sep21'!E20+'Oct21'!E20+'Nov21'!E20+'Dec21'!E20</f>
        <v>0</v>
      </c>
      <c r="F20" s="42">
        <f>'Jan21'!F20+'Feb21'!F20+'Mar21'!F20+'Apr21'!F20+'May21'!F20+June21!F20+'Jul21'!F20+'Aug21'!F20+'Sep21'!F20+'Oct21'!F20+'Nov21'!F20+'Dec21'!F20</f>
        <v>0</v>
      </c>
      <c r="G20" s="42">
        <f>'Jan21'!G20+'Feb21'!G20+'Mar21'!G20+'Apr21'!G20+'May21'!G20+June21!G20+'Jul21'!G20+'Aug21'!G20+'Sep21'!G20+'Oct21'!G20+'Nov21'!G20+'Dec21'!G20</f>
        <v>0</v>
      </c>
      <c r="H20" s="113">
        <f>'Jan21'!H20+'Feb21'!H20+'Mar21'!H20+'Apr21'!H20+'May21'!H20+June21!H20+'Jul21'!H20+'Aug21'!H20+'Sep21'!H20+'Oct21'!H20+'Nov21'!H20+'Dec21'!H20</f>
        <v>4675</v>
      </c>
    </row>
    <row r="21" spans="1:8">
      <c r="A21" s="5" t="s">
        <v>34</v>
      </c>
      <c r="B21" s="145" t="s">
        <v>35</v>
      </c>
      <c r="C21" s="37">
        <v>23</v>
      </c>
      <c r="D21" s="146" t="e">
        <f>'Jan21'!D21+'Feb21'!D21+'Mar21'!D21+'Apr21'!D21+'May21'!#REF!+June21!D21+'Jul21'!D21+'Aug21'!D21+'Sep21'!D21+'Oct21'!D21+'Nov21'!D21+'Dec21'!D21</f>
        <v>#REF!</v>
      </c>
      <c r="E21" s="42">
        <f>'Jan21'!E21+'Feb21'!E21+'Mar21'!E21+'Apr21'!E21+'May21'!E21+June21!E21+'Jul21'!E21+'Aug21'!E21+'Sep21'!E21+'Oct21'!E21+'Nov21'!E21+'Dec21'!E21</f>
        <v>1383847</v>
      </c>
      <c r="F21" s="42">
        <f>'Jan21'!F21+'Feb21'!F21+'Mar21'!F21+'Apr21'!F21+'May21'!F21+June21!F21+'Jul21'!F21+'Aug21'!F21+'Sep21'!F21+'Oct21'!F21+'Nov21'!F21+'Dec21'!F21</f>
        <v>0</v>
      </c>
      <c r="G21" s="42">
        <f>'Jan21'!G21+'Feb21'!G21+'Mar21'!G21+'Apr21'!G21+'May21'!G21+June21!G21+'Jul21'!G21+'Aug21'!G21+'Sep21'!G21+'Oct21'!G21+'Nov21'!G21+'Dec21'!G21</f>
        <v>0</v>
      </c>
      <c r="H21" s="113">
        <f>'Jan21'!H21+'Feb21'!H21+'Mar21'!H21+'Apr21'!H21+'May21'!H21+June21!H21+'Jul21'!H21+'Aug21'!H21+'Sep21'!H21+'Oct21'!H21+'Nov21'!H21+'Dec21'!H21</f>
        <v>2089492</v>
      </c>
    </row>
    <row r="22" spans="1:8">
      <c r="A22" s="5"/>
      <c r="B22" s="145" t="s">
        <v>36</v>
      </c>
      <c r="C22" s="37">
        <v>24</v>
      </c>
      <c r="D22" s="146" t="e">
        <f>'Jan21'!D22+'Feb21'!D22+'Mar21'!D22+'Apr21'!D22+'May21'!#REF!+June21!D22+'Jul21'!D22+'Aug21'!D22+'Sep21'!D22+'Oct21'!D22+'Nov21'!D22+'Dec21'!D22</f>
        <v>#REF!</v>
      </c>
      <c r="E22" s="42">
        <f>'Jan21'!E22+'Feb21'!E22+'Mar21'!E22+'Apr21'!E22+'May21'!E22+June21!E22+'Jul21'!E22+'Aug21'!E22+'Sep21'!E22+'Oct21'!E22+'Nov21'!E22+'Dec21'!E22</f>
        <v>0</v>
      </c>
      <c r="F22" s="42">
        <f>'Jan21'!F22+'Feb21'!F22+'Mar21'!F22+'Apr21'!F22+'May21'!F22+June21!F22+'Jul21'!F22+'Aug21'!F22+'Sep21'!F22+'Oct21'!F22+'Nov21'!F22+'Dec21'!F22</f>
        <v>0</v>
      </c>
      <c r="G22" s="42">
        <f>'Jan21'!G22+'Feb21'!G22+'Mar21'!G22+'Apr21'!G22+'May21'!G22+June21!G22+'Jul21'!G22+'Aug21'!G22+'Sep21'!G22+'Oct21'!G22+'Nov21'!G22+'Dec21'!G22</f>
        <v>0</v>
      </c>
      <c r="H22" s="113">
        <f>'Jan21'!H22+'Feb21'!H22+'Mar21'!H22+'Apr21'!H22+'May21'!H22+June21!H22+'Jul21'!H22+'Aug21'!H22+'Sep21'!H22+'Oct21'!H22+'Nov21'!H22+'Dec21'!H22</f>
        <v>6718211</v>
      </c>
    </row>
    <row r="23" spans="1:8">
      <c r="A23" s="5"/>
      <c r="B23" s="147" t="s">
        <v>37</v>
      </c>
      <c r="C23" s="37">
        <v>25</v>
      </c>
      <c r="D23" s="146">
        <f>'Jan21'!D23+'Feb21'!D23+'Mar21'!D23+'Apr21'!D23+'May21'!D23+June21!D23+'Jul21'!D23+'Aug21'!D23+'Sep21'!D23+'Oct21'!D23+'Nov21'!D23+'Dec21'!D23</f>
        <v>0</v>
      </c>
      <c r="E23" s="42">
        <f>'Jan21'!E23+'Feb21'!E23+'Mar21'!E23+'Apr21'!E23+'May21'!E23+June21!E23+'Jul21'!E23+'Aug21'!E23+'Sep21'!E23+'Oct21'!E23+'Nov21'!E23+'Dec21'!E23</f>
        <v>0</v>
      </c>
      <c r="F23" s="42">
        <f>'Jan21'!F23+'Feb21'!F23+'Mar21'!F23+'Apr21'!F23+'May21'!F23+June21!F23+'Jul21'!F23+'Aug21'!F23+'Sep21'!F23+'Oct21'!F23+'Nov21'!F23+'Dec21'!F23</f>
        <v>0</v>
      </c>
      <c r="G23" s="42">
        <f>'Jan21'!G23+'Feb21'!G23+'Mar21'!G23+'Apr21'!G23+'May21'!G23+June21!G23+'Jul21'!G23+'Aug21'!G23+'Sep21'!G23+'Oct21'!G23+'Nov21'!G23+'Dec21'!G23</f>
        <v>0</v>
      </c>
      <c r="H23" s="113">
        <f>'Jan21'!H23+'Feb21'!H23+'Mar21'!H23+'Apr21'!H23+'May21'!H23+June21!H23+'Jul21'!H23+'Aug21'!H23+'Sep21'!H23+'Oct21'!H23+'Nov21'!H23+'Dec21'!H23</f>
        <v>0</v>
      </c>
    </row>
    <row r="24" spans="1:8">
      <c r="A24" s="5"/>
      <c r="B24" s="147" t="s">
        <v>38</v>
      </c>
      <c r="C24" s="37">
        <v>26</v>
      </c>
      <c r="D24" s="146">
        <f>'Jan21'!D24+'Feb21'!D24+'Mar21'!D24+'Apr21'!D24+'May21'!D24+June21!D24+'Jul21'!D24+'Aug21'!D24+'Sep21'!D24+'Oct21'!D24+'Nov21'!D24+'Dec21'!D24</f>
        <v>594517.75166666671</v>
      </c>
      <c r="E24" s="42">
        <f>'Jan21'!E24+'Feb21'!E24+'Mar21'!E24+'Apr21'!E24+'May21'!E24+June21!E24+'Jul21'!E24+'Aug21'!E24+'Sep21'!E24+'Oct21'!E24+'Nov21'!E24+'Dec21'!E24</f>
        <v>0</v>
      </c>
      <c r="F24" s="42">
        <f>'Jan21'!F24+'Feb21'!F24+'Mar21'!F24+'Apr21'!F24+'May21'!F24+June21!F24+'Jul21'!F24+'Aug21'!F24+'Sep21'!F24+'Oct21'!F24+'Nov21'!F24+'Dec21'!F24</f>
        <v>0</v>
      </c>
      <c r="G24" s="42">
        <f>'Jan21'!G24+'Feb21'!G24+'Mar21'!G24+'Apr21'!G24+'May21'!G24+June21!G24+'Jul21'!G24+'Aug21'!G24+'Sep21'!G24+'Oct21'!G24+'Nov21'!G24+'Dec21'!G24</f>
        <v>0</v>
      </c>
      <c r="H24" s="113">
        <f>'Jan21'!H24+'Feb21'!H24+'Mar21'!H24+'Apr21'!H24+'May21'!H24+June21!H24+'Jul21'!H24+'Aug21'!H24+'Sep21'!H24+'Oct21'!H24+'Nov21'!H24+'Dec21'!H24</f>
        <v>594517.75166666671</v>
      </c>
    </row>
    <row r="25" spans="1:8">
      <c r="A25" s="5"/>
      <c r="B25" s="147" t="s">
        <v>39</v>
      </c>
      <c r="C25" s="37">
        <v>27</v>
      </c>
      <c r="D25" s="146"/>
      <c r="E25" s="42"/>
      <c r="F25" s="42"/>
      <c r="G25" s="42"/>
      <c r="H25" s="113"/>
    </row>
    <row r="26" spans="1:8">
      <c r="A26" s="5"/>
      <c r="B26" s="147" t="s">
        <v>40</v>
      </c>
      <c r="C26" s="37">
        <v>28</v>
      </c>
      <c r="D26" s="146"/>
      <c r="E26" s="42"/>
      <c r="F26" s="42"/>
      <c r="G26" s="42"/>
      <c r="H26" s="113"/>
    </row>
    <row r="27" spans="1:8">
      <c r="A27" s="5"/>
      <c r="B27" s="5" t="s">
        <v>41</v>
      </c>
      <c r="C27" s="39">
        <v>29</v>
      </c>
      <c r="D27" s="146"/>
      <c r="E27" s="42"/>
      <c r="F27" s="42"/>
      <c r="G27" s="42"/>
      <c r="H27" s="113"/>
    </row>
    <row r="28" spans="1:8">
      <c r="A28" s="5"/>
      <c r="B28" s="51" t="s">
        <v>42</v>
      </c>
      <c r="C28" s="37">
        <v>30</v>
      </c>
      <c r="D28" s="148">
        <f>'Jan21'!D28+'Feb21'!D28+'Mar21'!D28+'Apr21'!D28+'May21'!D28+June21!D28+'Jul21'!D28+'Aug21'!D28+'Sep21'!D28+'Oct21'!D28+'Nov21'!D28+'Dec21'!D28</f>
        <v>11608380.168333333</v>
      </c>
      <c r="E28" s="149">
        <f>'Jan21'!E28+'Feb21'!E28+'Mar21'!E28+'Apr21'!E28+'May21'!E28+June21!E28+'Jul21'!E28+'Aug21'!E28+'Sep21'!E28+'Oct21'!E28+'Nov21'!E28+'Dec21'!E28</f>
        <v>28598574</v>
      </c>
      <c r="F28" s="149">
        <f>'Jan21'!F28+'Feb21'!F28+'Mar21'!F28+'Apr21'!F28+'May21'!F28+June21!F28+'Jul21'!F28+'Aug21'!F28+'Sep21'!F28+'Oct21'!F28+'Nov21'!F28+'Dec21'!F28</f>
        <v>0</v>
      </c>
      <c r="G28" s="149">
        <f>'Jan21'!G28+'Feb21'!G28+'Mar21'!G28+'Apr21'!G28+'May21'!G28+June21!G28+'Jul21'!G28+'Aug21'!G28+'Sep21'!G28+'Oct21'!G28+'Nov21'!G28+'Dec21'!G28</f>
        <v>0</v>
      </c>
      <c r="H28" s="150">
        <f>'Jan21'!H28+'Feb21'!H28+'Mar21'!H28+'Apr21'!H28+'May21'!H28+June21!H28+'Jul21'!H28+'Aug21'!H28+'Sep21'!H28+'Oct21'!H28+'Nov21'!H28+'Dec21'!H28</f>
        <v>38466075.248333327</v>
      </c>
    </row>
    <row r="29" spans="1:8">
      <c r="A29" s="67" t="s">
        <v>43</v>
      </c>
      <c r="B29" s="68"/>
      <c r="C29" s="54">
        <v>40</v>
      </c>
      <c r="D29" s="151">
        <f>'Jan21'!D29+'Feb21'!D29+'Mar21'!D29+'Apr21'!D29+'May21'!D29+June21!D29+'Jul21'!D29+'Aug21'!D29+'Sep21'!D29+'Oct21'!D29+'Nov21'!D29+'Dec21'!D29</f>
        <v>125687120.83166666</v>
      </c>
      <c r="E29" s="50">
        <f>'Jan21'!E29+'Feb21'!E29+'Mar21'!E29+'Apr21'!E29+'May21'!E29+June21!E29+'Jul21'!E29+'Aug21'!E29+'Sep21'!E29+'Oct21'!E29+'Nov21'!E29+'Dec21'!E29</f>
        <v>1142313607</v>
      </c>
      <c r="F29" s="50">
        <f>'Jan21'!F29+'Feb21'!F29+'Mar21'!F29+'Apr21'!F29+'May21'!F29+June21!F29+'Jul21'!F29+'Aug21'!F29+'Sep21'!F29+'Oct21'!F29+'Nov21'!F29+'Dec21'!F29</f>
        <v>564047688.46153843</v>
      </c>
      <c r="G29" s="50">
        <f>'Jan21'!G29+'Feb21'!G29+'Mar21'!G29+'Apr21'!G29+'May21'!G29+June21!G29+'Jul21'!G29+'Aug21'!G29+'Sep21'!G29+'Oct21'!G29+'Nov21'!G29+'Dec21'!G29</f>
        <v>16049260.869565217</v>
      </c>
      <c r="H29" s="152">
        <f>'Jan21'!H29+'Feb21'!H29+'Mar21'!H29+'Apr21'!H29+'May21'!H29+June21!H29+'Jul21'!H29+'Aug21'!H29+'Sep21'!H29+'Oct21'!H29+'Nov21'!H29+'Dec21'!H29</f>
        <v>1772509902.2366168</v>
      </c>
    </row>
    <row r="30" spans="1:8">
      <c r="A30" s="28" t="s">
        <v>44</v>
      </c>
      <c r="B30" s="125" t="s">
        <v>45</v>
      </c>
      <c r="C30" s="37">
        <v>51</v>
      </c>
      <c r="D30" s="41">
        <f>'Jan21'!D30+'Feb21'!D30+'Mar21'!D30+'Apr21'!D30+'May21'!D30+June21!D30+'Jul21'!D30+'Aug21'!D30+'Sep21'!D30+'Oct21'!D30+'Nov21'!D30+'Dec21'!D30</f>
        <v>121334</v>
      </c>
      <c r="E30" s="42">
        <f>'Jan21'!E30+'Feb21'!E30+'Mar21'!E30+'Apr21'!E30+'May21'!E30+June21!E30+'Jul21'!E30+'Aug21'!E30+'Sep21'!E30+'Oct21'!E30+'Nov21'!E30+'Dec21'!E30</f>
        <v>94251</v>
      </c>
      <c r="F30" s="42">
        <f>'Jan21'!F30+'Feb21'!F30+'Mar21'!F30+'Apr21'!F30+'May21'!F30+June21!F30+'Jul21'!F30+'Aug21'!F30+'Sep21'!F30+'Oct21'!F30+'Nov21'!F30+'Dec21'!F30</f>
        <v>0</v>
      </c>
      <c r="G30" s="42">
        <f>'Jan21'!G30+'Feb21'!G30+'Mar21'!G30+'Apr21'!G30+'May21'!G30+June21!G30+'Jul21'!G30+'Aug21'!G30+'Sep21'!G30+'Oct21'!G30+'Nov21'!G30+'Dec21'!G30</f>
        <v>0</v>
      </c>
      <c r="H30" s="113">
        <f>'Jan21'!H30+'Feb21'!H30+'Mar21'!H30+'Apr21'!H30+'May21'!H30+June21!H30+'Jul21'!H30+'Aug21'!H30+'Sep21'!H30+'Oct21'!H30+'Nov21'!H30+'Dec21'!H30</f>
        <v>215585</v>
      </c>
    </row>
    <row r="31" spans="1:8">
      <c r="A31" s="72" t="s">
        <v>46</v>
      </c>
      <c r="B31" s="145" t="s">
        <v>47</v>
      </c>
      <c r="C31" s="37">
        <v>52</v>
      </c>
      <c r="D31" s="41" t="e">
        <f>'Jan21'!D31+'Feb21'!D31+'Mar21'!D31+'Apr21'!D31+'May21'!D22+June21!D31+'Jul21'!D31+'Aug21'!D31+'Sep21'!D31+'Oct21'!D31+'Nov21'!D31+'Dec21'!D31</f>
        <v>#VALUE!</v>
      </c>
      <c r="E31" s="42">
        <f>'Jan21'!E31+'Feb21'!E31+'Mar21'!E31+'Apr21'!E31+'May21'!E31+June21!E31+'Jul21'!E31+'Aug21'!E31+'Sep21'!E31+'Oct21'!E31+'Nov21'!E31+'Dec21'!E31</f>
        <v>0</v>
      </c>
      <c r="F31" s="42">
        <f>'Jan21'!F31+'Feb21'!F31+'Mar21'!F31+'Apr21'!F31+'May21'!F31+June21!F31+'Jul21'!F31+'Aug21'!F31+'Sep21'!F31+'Oct21'!F31+'Nov21'!F31+'Dec21'!F31</f>
        <v>0</v>
      </c>
      <c r="G31" s="42">
        <f>'Jan21'!G31+'Feb21'!G31+'Mar21'!G31+'Apr21'!G31+'May21'!G31+June21!G31+'Jul21'!G31+'Aug21'!G31+'Sep21'!G31+'Oct21'!G31+'Nov21'!G31+'Dec21'!G31</f>
        <v>0</v>
      </c>
      <c r="H31" s="113">
        <f>'Jan21'!H31+'Feb21'!H31+'Mar21'!H31+'Apr21'!H31+'May21'!H31+June21!H31+'Jul21'!H31+'Aug21'!H31+'Sep21'!H31+'Oct21'!H31+'Nov21'!H31+'Dec21'!H31</f>
        <v>0</v>
      </c>
    </row>
    <row r="32" spans="1:8">
      <c r="A32" s="5"/>
      <c r="B32" s="145" t="s">
        <v>48</v>
      </c>
      <c r="C32" s="37">
        <v>53</v>
      </c>
      <c r="D32" s="41" t="e">
        <f>'Jan21'!D32+'Feb21'!D32+'Mar21'!D32+'Apr21'!D32+'May21'!D32+June21!D32+'Jul21'!D32+'Aug21'!D32+'Sep21'!D32+'Oct21'!D32+'Nov21'!D32+'Dec21'!D32</f>
        <v>#VALUE!</v>
      </c>
      <c r="E32" s="42">
        <f>'Jan21'!E32+'Feb21'!E32+'Mar21'!E32+'Apr21'!E32+'May21'!E32+June21!E32+'Jul21'!E32+'Aug21'!E32+'Sep21'!E32+'Oct21'!E32+'Nov21'!E32+'Dec21'!E32</f>
        <v>0</v>
      </c>
      <c r="F32" s="42">
        <f>'Jan21'!F32+'Feb21'!F32+'Mar21'!F32+'Apr21'!F32+'May21'!F32+June21!F32+'Jul21'!F32+'Aug21'!F32+'Sep21'!F32+'Oct21'!F32+'Nov21'!F32+'Dec21'!F32</f>
        <v>0</v>
      </c>
      <c r="G32" s="42">
        <f>'Jan21'!G32+'Feb21'!G32+'Mar21'!G32+'Apr21'!G32+'May21'!G32+June21!G32+'Jul21'!G32+'Aug21'!G32+'Sep21'!G32+'Oct21'!G32+'Nov21'!G32+'Dec21'!G32</f>
        <v>0</v>
      </c>
      <c r="H32" s="113">
        <f>'Jan21'!H32+'Feb21'!H32+'Mar21'!H32+'Apr21'!H32+'May21'!H32+June21!H32+'Jul21'!H32+'Aug21'!H32+'Sep21'!H32+'Oct21'!H32+'Nov21'!H32+'Dec21'!H32</f>
        <v>0</v>
      </c>
    </row>
    <row r="33" spans="1:8">
      <c r="A33" s="5"/>
      <c r="B33" s="145" t="s">
        <v>49</v>
      </c>
      <c r="C33" s="37">
        <v>54</v>
      </c>
      <c r="D33" s="41" t="e">
        <f>'Jan21'!D33+'Feb21'!D33+'Mar21'!D33+'Apr21'!D33+'May21'!D33+June21!D33+'Jul21'!D33+'Aug21'!D33+'Sep21'!D33+'Oct21'!D33+'Nov21'!D33+'Dec21'!D33</f>
        <v>#VALUE!</v>
      </c>
      <c r="E33" s="42">
        <f>'Jan21'!E33+'Feb21'!E33+'Mar21'!E33+'Apr21'!E33+'May21'!E33+June21!E33+'Jul21'!E33+'Aug21'!E33+'Sep21'!E33+'Oct21'!E33+'Nov21'!E33+'Dec21'!E33</f>
        <v>0</v>
      </c>
      <c r="F33" s="42">
        <f>'Jan21'!F33+'Feb21'!F33+'Mar21'!F33+'Apr21'!F33+'May21'!F33+June21!F33+'Jul21'!F33+'Aug21'!F33+'Sep21'!F33+'Oct21'!F33+'Nov21'!F33+'Dec21'!F33</f>
        <v>0</v>
      </c>
      <c r="G33" s="42">
        <f>'Jan21'!G33+'Feb21'!G33+'Mar21'!G33+'Apr21'!G33+'May21'!G33+June21!G33+'Jul21'!G33+'Aug21'!G33+'Sep21'!G33+'Oct21'!G33+'Nov21'!G33+'Dec21'!G33</f>
        <v>0</v>
      </c>
      <c r="H33" s="113">
        <f>'Jan21'!H33+'Feb21'!H33+'Mar21'!H33+'Apr21'!H33+'May21'!H33+June21!H33+'Jul21'!H33+'Aug21'!H33+'Sep21'!H33+'Oct21'!H33+'Nov21'!H33+'Dec21'!H33</f>
        <v>0</v>
      </c>
    </row>
    <row r="34" spans="1:8">
      <c r="A34" s="5"/>
      <c r="B34" s="145" t="s">
        <v>50</v>
      </c>
      <c r="C34" s="37">
        <v>55</v>
      </c>
      <c r="D34" s="41" t="e">
        <f>'Jan21'!D34+'Feb21'!D34+'Mar21'!D34+'Apr21'!D34+'May21'!D34+June21!D34+'Jul21'!D34+'Aug21'!D34+'Sep21'!D34+'Oct21'!D34+'Nov21'!D34+'Dec21'!D34</f>
        <v>#VALUE!</v>
      </c>
      <c r="E34" s="42">
        <f>'Jan21'!E34+'Feb21'!E34+'Mar21'!E34+'Apr21'!E34+'May21'!E34+June21!E34+'Jul21'!E34+'Aug21'!E34+'Sep21'!E34+'Oct21'!E34+'Nov21'!E34+'Dec21'!E34</f>
        <v>0</v>
      </c>
      <c r="F34" s="42">
        <f>'Jan21'!F34+'Feb21'!F34+'Mar21'!F34+'Apr21'!F34+'May21'!F34+June21!F34+'Jul21'!F34+'Aug21'!F34+'Sep21'!F34+'Oct21'!F34+'Nov21'!F34+'Dec21'!F34</f>
        <v>0</v>
      </c>
      <c r="G34" s="42">
        <f>'Jan21'!G34+'Feb21'!G34+'Mar21'!G34+'Apr21'!G34+'May21'!G34+June21!G34+'Jul21'!G34+'Aug21'!G34+'Sep21'!G34+'Oct21'!G34+'Nov21'!G34+'Dec21'!G34</f>
        <v>0</v>
      </c>
      <c r="H34" s="113">
        <f>'Jan21'!H34+'Feb21'!H34+'Mar21'!H34+'Apr21'!H34+'May21'!H34+June21!H34+'Jul21'!H34+'Aug21'!H34+'Sep21'!H34+'Oct21'!H34+'Nov21'!H34+'Dec21'!H34</f>
        <v>0</v>
      </c>
    </row>
    <row r="35" spans="1:8">
      <c r="A35" s="5"/>
      <c r="B35" s="145" t="s">
        <v>51</v>
      </c>
      <c r="C35" s="37">
        <v>56</v>
      </c>
      <c r="D35" s="41" t="e">
        <f>'Jan21'!D35+'Feb21'!D35+'Mar21'!D35+'Apr21'!D35+'May21'!D35+June21!D35+'Jul21'!D35+'Aug21'!D35+'Sep21'!D35+'Oct21'!D35+'Nov21'!D35+'Dec21'!D35</f>
        <v>#VALUE!</v>
      </c>
      <c r="E35" s="42">
        <f>'Jan21'!E35+'Feb21'!E35+'Mar21'!E35+'Apr21'!E35+'May21'!E35+June21!E35+'Jul21'!E35+'Aug21'!E35+'Sep21'!E35+'Oct21'!E35+'Nov21'!E35+'Dec21'!E35</f>
        <v>0</v>
      </c>
      <c r="F35" s="42">
        <f>'Jan21'!F35+'Feb21'!F35+'Mar21'!F35+'Apr21'!F35+'May21'!F35+June21!F35+'Jul21'!F35+'Aug21'!F35+'Sep21'!F35+'Oct21'!F35+'Nov21'!F35+'Dec21'!F35</f>
        <v>0</v>
      </c>
      <c r="G35" s="42">
        <f>'Jan21'!G35+'Feb21'!G35+'Mar21'!G35+'Apr21'!G35+'May21'!G35+June21!G35+'Jul21'!G35+'Aug21'!G35+'Sep21'!G35+'Oct21'!G35+'Nov21'!G35+'Dec21'!G35</f>
        <v>0</v>
      </c>
      <c r="H35" s="113">
        <f>'Jan21'!H35+'Feb21'!H35+'Mar21'!H35+'Apr21'!H35+'May21'!H35+June21!H35+'Jul21'!H35+'Aug21'!H35+'Sep21'!H35+'Oct21'!H35+'Nov21'!H35+'Dec21'!H35</f>
        <v>7609</v>
      </c>
    </row>
    <row r="36" spans="1:8">
      <c r="A36" s="5"/>
      <c r="B36" s="145" t="s">
        <v>52</v>
      </c>
      <c r="C36" s="37">
        <v>57</v>
      </c>
      <c r="D36" s="41">
        <f>'Jan21'!D36+'Feb21'!D36+'Mar21'!D36+'Apr21'!D36+'May21'!D36+June21!D36+'Jul21'!D36+'Aug21'!D36+'Sep21'!D36+'Oct21'!D36+'Nov21'!D36+'Dec21'!D36</f>
        <v>209798</v>
      </c>
      <c r="E36" s="42">
        <f>'Jan21'!E36+'Feb21'!E36+'Mar21'!E36+'Apr21'!E36+'May21'!E36+June21!E36+'Jul21'!E36+'Aug21'!E36+'Sep21'!E36+'Oct21'!E36+'Nov21'!E36+'Dec21'!E36</f>
        <v>272226</v>
      </c>
      <c r="F36" s="42">
        <f>'Jan21'!F36+'Feb21'!F36+'Mar21'!F36+'Apr21'!F36+'May21'!F36+June21!F36+'Jul21'!F36+'Aug21'!F36+'Sep21'!F36+'Oct21'!F36+'Nov21'!F36+'Dec21'!F36</f>
        <v>0</v>
      </c>
      <c r="G36" s="42">
        <f>'Jan21'!G36+'Feb21'!G36+'Mar21'!G36+'Apr21'!G36+'May21'!G36+June21!G36+'Jul21'!G36+'Aug21'!G36+'Sep21'!G36+'Oct21'!G36+'Nov21'!G36+'Dec21'!G36</f>
        <v>0</v>
      </c>
      <c r="H36" s="113">
        <f>'Jan21'!H36+'Feb21'!H36+'Mar21'!H36+'Apr21'!H36+'May21'!H36+June21!H36+'Jul21'!H36+'Aug21'!H36+'Sep21'!H36+'Oct21'!H36+'Nov21'!H36+'Dec21'!H36</f>
        <v>482024</v>
      </c>
    </row>
    <row r="37" spans="1:8">
      <c r="A37" s="5"/>
      <c r="B37" s="145" t="s">
        <v>40</v>
      </c>
      <c r="C37" s="37">
        <v>58</v>
      </c>
      <c r="D37" s="41"/>
      <c r="E37" s="42"/>
      <c r="F37" s="42"/>
      <c r="G37" s="42"/>
      <c r="H37" s="113"/>
    </row>
    <row r="38" spans="1:8">
      <c r="A38" s="5"/>
      <c r="B38" s="145" t="s">
        <v>41</v>
      </c>
      <c r="C38" s="37">
        <v>59</v>
      </c>
      <c r="D38" s="41"/>
      <c r="E38" s="42"/>
      <c r="F38" s="42"/>
      <c r="G38" s="42"/>
      <c r="H38" s="113"/>
    </row>
    <row r="39" spans="1:8">
      <c r="A39" s="5"/>
      <c r="B39" s="145" t="s">
        <v>53</v>
      </c>
      <c r="C39" s="37">
        <v>60</v>
      </c>
      <c r="D39" s="41"/>
      <c r="E39" s="42"/>
      <c r="F39" s="42"/>
      <c r="G39" s="42"/>
      <c r="H39" s="113"/>
    </row>
    <row r="40" spans="1:8">
      <c r="A40" s="5"/>
      <c r="B40" s="147" t="s">
        <v>54</v>
      </c>
      <c r="C40" s="37">
        <v>61</v>
      </c>
      <c r="D40" s="41"/>
      <c r="E40" s="42"/>
      <c r="F40" s="42"/>
      <c r="G40" s="42"/>
      <c r="H40" s="113"/>
    </row>
    <row r="41" spans="1:8">
      <c r="A41" s="5"/>
      <c r="B41" s="147" t="s">
        <v>55</v>
      </c>
      <c r="C41" s="37">
        <v>62</v>
      </c>
      <c r="D41" s="41"/>
      <c r="E41" s="42"/>
      <c r="F41" s="42"/>
      <c r="G41" s="42"/>
      <c r="H41" s="113"/>
    </row>
    <row r="42" spans="1:8">
      <c r="A42" s="5"/>
      <c r="B42" s="147" t="s">
        <v>56</v>
      </c>
      <c r="C42" s="37">
        <v>63</v>
      </c>
      <c r="D42" s="41"/>
      <c r="E42" s="42"/>
      <c r="F42" s="42"/>
      <c r="G42" s="42"/>
      <c r="H42" s="113"/>
    </row>
    <row r="43" spans="1:8">
      <c r="A43" s="5"/>
      <c r="B43" s="147" t="s">
        <v>57</v>
      </c>
      <c r="C43" s="37">
        <v>64</v>
      </c>
      <c r="D43" s="41"/>
      <c r="E43" s="42"/>
      <c r="F43" s="42"/>
      <c r="G43" s="42"/>
      <c r="H43" s="113"/>
    </row>
    <row r="44" spans="1:8">
      <c r="A44" s="5"/>
      <c r="B44" s="147" t="s">
        <v>58</v>
      </c>
      <c r="C44" s="37">
        <v>65</v>
      </c>
      <c r="D44" s="41"/>
      <c r="E44" s="42"/>
      <c r="F44" s="42"/>
      <c r="G44" s="42"/>
      <c r="H44" s="113"/>
    </row>
    <row r="45" spans="1:8">
      <c r="A45" s="5"/>
      <c r="B45" s="147" t="s">
        <v>59</v>
      </c>
      <c r="C45" s="37">
        <v>66</v>
      </c>
      <c r="D45" s="41"/>
      <c r="E45" s="42"/>
      <c r="F45" s="42"/>
      <c r="G45" s="42"/>
      <c r="H45" s="113"/>
    </row>
    <row r="46" spans="1:8">
      <c r="A46" s="5"/>
      <c r="B46" s="61" t="s">
        <v>60</v>
      </c>
      <c r="C46" s="39">
        <v>67</v>
      </c>
      <c r="D46" s="41"/>
      <c r="E46" s="42"/>
      <c r="F46" s="42"/>
      <c r="G46" s="42"/>
      <c r="H46" s="113"/>
    </row>
    <row r="47" spans="1:8">
      <c r="A47" s="61"/>
      <c r="B47" s="51" t="s">
        <v>124</v>
      </c>
      <c r="C47" s="54">
        <v>70</v>
      </c>
      <c r="D47" s="148">
        <f>'Jan21'!D47+'Feb21'!D47+'Mar21'!D47+'Apr21'!D47+'May21'!D47+June21!D47+'Jul21'!D47+'Aug21'!D47+'Sep21'!D47+'Oct21'!D47+'Nov21'!D47+'Dec21'!D47</f>
        <v>269510</v>
      </c>
      <c r="E47" s="149">
        <f>'Jan21'!E47+'Feb21'!E47+'Mar21'!E47+'Apr21'!E47+'May21'!E47+June21!E47+'Jul21'!E47+'Aug21'!E47+'Sep21'!E47+'Oct21'!E47+'Nov21'!E47+'Dec21'!E47</f>
        <v>366477</v>
      </c>
      <c r="F47" s="149">
        <f>'Jan21'!F47+'Feb21'!F47+'Mar21'!F47+'Apr21'!F47+'May21'!F47+June21!F47+'Jul21'!F47+'Aug21'!F47+'Sep21'!F47+'Oct21'!F47+'Nov21'!F47+'Dec21'!F47</f>
        <v>0</v>
      </c>
      <c r="G47" s="149">
        <f>'Jan21'!G47+'Feb21'!G47+'Mar21'!G47+'Apr21'!G47+'May21'!G47+June21!G47+'Jul21'!G47+'Aug21'!G47+'Sep21'!G47+'Oct21'!G47+'Nov21'!G47+'Dec21'!G47</f>
        <v>0</v>
      </c>
      <c r="H47" s="150">
        <f>'Jan21'!H47+'Feb21'!H47+'Mar21'!H47+'Apr21'!H47+'May21'!H47+June21!H47+'Jul21'!H47+'Aug21'!H47+'Sep21'!H47+'Oct21'!H47+'Nov21'!H47+'Dec21'!H47</f>
        <v>705218</v>
      </c>
    </row>
    <row r="48" spans="1:8">
      <c r="A48" s="5" t="s">
        <v>61</v>
      </c>
      <c r="B48" s="51" t="s">
        <v>62</v>
      </c>
      <c r="C48" s="54"/>
      <c r="D48" s="148">
        <f>'Jan21'!D48+'Feb21'!D48+'Mar21'!D48+'Apr21'!D48+'May21'!D48+June21!D48+'Jul21'!D48+'Aug21'!D48+'Sep21'!D48+'Oct21'!D48+'Nov21'!D48+'Dec21'!D48</f>
        <v>125348379.83166666</v>
      </c>
      <c r="E48" s="149">
        <f>'Jan21'!E48+'Feb21'!E48+'Mar21'!E48+'Apr21'!E48+'May21'!E48+June21!E48+'Jul21'!E48+'Aug21'!E48+'Sep21'!E48+'Oct21'!E48+'Nov21'!E48+'Dec21'!E48</f>
        <v>1141978701</v>
      </c>
      <c r="F48" s="149">
        <f>'Jan21'!F48+'Feb21'!F48+'Mar21'!F48+'Apr21'!F48+'May21'!F48+June21!F48+'Jul21'!F48+'Aug21'!F48+'Sep21'!F48+'Oct21'!F48+'Nov21'!F48+'Dec21'!F48</f>
        <v>564047688.46153843</v>
      </c>
      <c r="G48" s="149">
        <f>'Jan21'!G48+'Feb21'!G48+'Mar21'!G48+'Apr21'!G48+'May21'!G48+June21!G48+'Jul21'!G48+'Aug21'!G48+'Sep21'!G48+'Oct21'!G48+'Nov21'!G48+'Dec21'!G48</f>
        <v>16049260.869565217</v>
      </c>
      <c r="H48" s="150">
        <f>'Jan21'!H48+'Feb21'!H48+'Mar21'!H48+'Apr21'!H48+'May21'!H48+June21!H48+'Jul21'!H48+'Aug21'!H48+'Sep21'!H48+'Oct21'!H48+'Nov21'!H48+'Dec21'!H48</f>
        <v>1847424030.1627703</v>
      </c>
    </row>
    <row r="49" spans="1:14">
      <c r="A49" s="72" t="s">
        <v>28</v>
      </c>
      <c r="B49" s="153"/>
      <c r="C49" s="154"/>
      <c r="D49" s="144"/>
      <c r="E49" s="138"/>
      <c r="F49" s="155"/>
      <c r="G49" s="138"/>
      <c r="H49" s="142"/>
    </row>
    <row r="50" spans="1:14">
      <c r="A50" s="72" t="s">
        <v>63</v>
      </c>
      <c r="B50" s="11" t="s">
        <v>142</v>
      </c>
      <c r="C50" s="156"/>
      <c r="D50" s="41"/>
      <c r="E50" s="42"/>
      <c r="F50" s="41">
        <f>F18</f>
        <v>77328653.84615384</v>
      </c>
      <c r="G50" s="42"/>
      <c r="H50" s="113"/>
    </row>
    <row r="51" spans="1:14">
      <c r="A51" s="84"/>
      <c r="B51" s="11" t="s">
        <v>143</v>
      </c>
      <c r="C51" s="156"/>
      <c r="D51" s="41"/>
      <c r="E51" s="42"/>
      <c r="F51" s="41">
        <v>0</v>
      </c>
      <c r="G51" s="42"/>
      <c r="H51" s="113"/>
    </row>
    <row r="52" spans="1:14">
      <c r="A52" s="84"/>
      <c r="B52" s="5" t="s">
        <v>144</v>
      </c>
      <c r="C52" s="156"/>
      <c r="D52" s="155"/>
      <c r="E52" s="138"/>
      <c r="F52" s="155">
        <f>F50-F51</f>
        <v>77328653.84615384</v>
      </c>
      <c r="G52" s="138"/>
      <c r="H52" s="142"/>
    </row>
    <row r="53" spans="1:14" ht="15.75" thickBot="1">
      <c r="A53" s="85"/>
      <c r="B53" s="157"/>
      <c r="C53" s="158"/>
      <c r="D53" s="159"/>
      <c r="E53" s="160"/>
      <c r="F53" s="160"/>
      <c r="G53" s="160"/>
      <c r="H53" s="161"/>
    </row>
    <row r="54" spans="1:14" s="6" customFormat="1" ht="14.25" thickTop="1" thickBot="1">
      <c r="A54" s="162"/>
      <c r="B54" s="163" t="s">
        <v>145</v>
      </c>
      <c r="C54" s="164"/>
      <c r="D54" s="165" t="s">
        <v>17</v>
      </c>
      <c r="E54" s="166" t="s">
        <v>18</v>
      </c>
      <c r="F54" s="165" t="s">
        <v>19</v>
      </c>
      <c r="G54" s="166" t="s">
        <v>20</v>
      </c>
      <c r="H54" s="167" t="s">
        <v>21</v>
      </c>
      <c r="I54" s="168"/>
      <c r="J54" s="90"/>
      <c r="K54" s="90"/>
      <c r="L54" s="90"/>
      <c r="M54" s="90"/>
      <c r="N54" s="90"/>
    </row>
    <row r="55" spans="1:14" s="6" customFormat="1" ht="13.5" thickTop="1">
      <c r="A55" s="84"/>
      <c r="B55" s="169"/>
      <c r="C55" s="170" t="s">
        <v>155</v>
      </c>
      <c r="D55" s="113">
        <v>201181978.87</v>
      </c>
      <c r="E55" s="113">
        <v>1140427556</v>
      </c>
      <c r="F55" s="113">
        <v>470668226.92307687</v>
      </c>
      <c r="G55" s="113">
        <v>8692017.3913043495</v>
      </c>
      <c r="H55" s="113">
        <v>1820969779.184381</v>
      </c>
      <c r="I55" s="168"/>
      <c r="J55" s="90"/>
      <c r="K55" s="90"/>
      <c r="L55" s="90"/>
      <c r="M55" s="90"/>
      <c r="N55" s="90"/>
    </row>
    <row r="56" spans="1:14" s="6" customFormat="1" ht="12.75">
      <c r="A56" s="84"/>
      <c r="B56" s="28"/>
      <c r="C56" s="171" t="s">
        <v>147</v>
      </c>
      <c r="D56" s="172">
        <v>4.5388728535439432E-2</v>
      </c>
      <c r="E56" s="173">
        <v>-5.4182742674902928E-3</v>
      </c>
      <c r="F56" s="172">
        <v>2.2902400096052749E-2</v>
      </c>
      <c r="G56" s="173">
        <v>0.22503949340591908</v>
      </c>
      <c r="H56" s="174">
        <v>8.1142761542889394E-3</v>
      </c>
      <c r="I56" s="168"/>
      <c r="J56" s="90"/>
      <c r="K56" s="90"/>
      <c r="L56" s="90"/>
      <c r="M56" s="90"/>
      <c r="N56" s="90"/>
    </row>
    <row r="57" spans="1:14" s="6" customFormat="1" ht="12.75">
      <c r="A57" s="84"/>
      <c r="B57" s="5"/>
      <c r="C57" s="115" t="s">
        <v>148</v>
      </c>
      <c r="D57" s="175">
        <v>0.11048067967394283</v>
      </c>
      <c r="E57" s="175">
        <v>0.62627483939398576</v>
      </c>
      <c r="F57" s="175">
        <v>0.25847119062782625</v>
      </c>
      <c r="G57" s="175">
        <v>4.7732903042452118E-3</v>
      </c>
      <c r="H57" s="176">
        <v>1</v>
      </c>
      <c r="I57" s="168"/>
      <c r="J57" s="90"/>
      <c r="K57" s="90"/>
      <c r="L57" s="90"/>
      <c r="M57" s="90"/>
      <c r="N57" s="90"/>
    </row>
    <row r="58" spans="1:14" s="6" customFormat="1" ht="12.75">
      <c r="A58" s="10"/>
      <c r="B58" s="203"/>
      <c r="C58" s="204" t="s">
        <v>146</v>
      </c>
      <c r="D58" s="201">
        <v>200134158.34</v>
      </c>
      <c r="E58" s="201">
        <v>1137293612</v>
      </c>
      <c r="F58" s="201">
        <v>422807665.38461536</v>
      </c>
      <c r="G58" s="201">
        <v>8681795.652173914</v>
      </c>
      <c r="H58" s="202">
        <v>1768917231.3767891</v>
      </c>
      <c r="I58" s="84"/>
    </row>
    <row r="59" spans="1:14" s="6" customFormat="1" ht="12.75">
      <c r="A59" s="147"/>
      <c r="B59" s="28"/>
      <c r="C59" s="171" t="s">
        <v>147</v>
      </c>
      <c r="D59" s="173">
        <v>3.9944007404140461E-2</v>
      </c>
      <c r="E59" s="173">
        <v>-8.1514276497197252E-3</v>
      </c>
      <c r="F59" s="173">
        <v>-8.111287110184412E-2</v>
      </c>
      <c r="G59" s="173">
        <v>0.22359885729552617</v>
      </c>
      <c r="H59" s="173">
        <v>-2.0702740555642814E-2</v>
      </c>
      <c r="I59" s="84"/>
    </row>
    <row r="60" spans="1:14" s="6" customFormat="1" ht="12.75">
      <c r="A60" s="147"/>
      <c r="B60" s="61"/>
      <c r="C60" s="205" t="s">
        <v>148</v>
      </c>
      <c r="D60" s="173">
        <v>0.11313935711069475</v>
      </c>
      <c r="E60" s="173">
        <v>0.64293206704466221</v>
      </c>
      <c r="F60" s="173">
        <v>0.23902060417803403</v>
      </c>
      <c r="G60" s="173">
        <v>4.9079716666091113E-3</v>
      </c>
      <c r="H60" s="175">
        <v>1</v>
      </c>
      <c r="I60" s="84"/>
    </row>
    <row r="61" spans="1:14">
      <c r="B61" s="177"/>
      <c r="C61" s="178" t="s">
        <v>149</v>
      </c>
      <c r="D61" s="179">
        <v>192447051.875</v>
      </c>
      <c r="E61" s="179">
        <v>1146640368</v>
      </c>
      <c r="F61" s="179">
        <v>460130142.30769241</v>
      </c>
      <c r="G61" s="179">
        <v>7095295.6521739122</v>
      </c>
      <c r="H61" s="180">
        <v>1806312857.834866</v>
      </c>
    </row>
    <row r="62" spans="1:14">
      <c r="B62" s="181"/>
      <c r="C62" s="182" t="s">
        <v>147</v>
      </c>
      <c r="D62" s="183">
        <v>3.0703373463001608E-2</v>
      </c>
      <c r="E62" s="183">
        <v>7.8065306562321995E-2</v>
      </c>
      <c r="F62" s="183">
        <v>-0.10036398223160513</v>
      </c>
      <c r="G62" s="183">
        <v>1.4275354665579774</v>
      </c>
      <c r="H62" s="184">
        <v>2.3575437130184292E-2</v>
      </c>
    </row>
    <row r="63" spans="1:14">
      <c r="B63" s="185"/>
      <c r="C63" s="186" t="s">
        <v>148</v>
      </c>
      <c r="D63" s="187">
        <v>0.10654137296330622</v>
      </c>
      <c r="E63" s="187">
        <v>0.63479610579444057</v>
      </c>
      <c r="F63" s="187">
        <v>0.25473446657475862</v>
      </c>
      <c r="G63" s="187">
        <v>3.9280546674946865E-3</v>
      </c>
      <c r="H63" s="188">
        <v>1</v>
      </c>
    </row>
    <row r="64" spans="1:14">
      <c r="B64" s="189"/>
      <c r="C64" s="190" t="s">
        <v>150</v>
      </c>
      <c r="D64" s="191">
        <v>186714293.20000002</v>
      </c>
      <c r="E64" s="191">
        <v>1063609376</v>
      </c>
      <c r="F64" s="191">
        <v>511462561.76923072</v>
      </c>
      <c r="G64" s="191">
        <v>2922839.1304347822</v>
      </c>
      <c r="H64" s="192">
        <v>1764709070.0996654</v>
      </c>
    </row>
    <row r="65" spans="2:8">
      <c r="B65" s="189"/>
      <c r="C65" s="182" t="s">
        <v>147</v>
      </c>
      <c r="D65" s="183">
        <v>-0.34195588073345634</v>
      </c>
      <c r="E65" s="183">
        <v>6.9618123740155746E-2</v>
      </c>
      <c r="F65" s="183">
        <v>2.7512535295210899E-2</v>
      </c>
      <c r="G65" s="183">
        <v>0.80353434815502411</v>
      </c>
      <c r="H65" s="184">
        <v>-7.2027078233358882E-3</v>
      </c>
    </row>
    <row r="66" spans="2:8">
      <c r="B66" s="181"/>
      <c r="C66" s="182" t="s">
        <v>148</v>
      </c>
      <c r="D66" s="183">
        <v>0.10580457502236046</v>
      </c>
      <c r="E66" s="183">
        <v>0.60271089100252118</v>
      </c>
      <c r="F66" s="183">
        <v>0.28982826145974583</v>
      </c>
      <c r="G66" s="183">
        <v>1.6562725153725815E-3</v>
      </c>
      <c r="H66" s="184">
        <v>1</v>
      </c>
    </row>
    <row r="67" spans="2:8">
      <c r="B67" s="177"/>
      <c r="C67" s="178" t="s">
        <v>151</v>
      </c>
      <c r="D67" s="179">
        <v>283741299</v>
      </c>
      <c r="E67" s="179">
        <v>994382343</v>
      </c>
      <c r="F67" s="179">
        <v>497767710.07692307</v>
      </c>
      <c r="G67" s="179">
        <v>1620617.3913043477</v>
      </c>
      <c r="H67" s="180">
        <v>1777511969.4682274</v>
      </c>
    </row>
    <row r="68" spans="2:8">
      <c r="B68" s="181"/>
      <c r="C68" s="182" t="s">
        <v>147</v>
      </c>
      <c r="D68" s="183">
        <v>0.32324773259606826</v>
      </c>
      <c r="E68" s="183">
        <v>-4.7449907811745295E-2</v>
      </c>
      <c r="F68" s="183">
        <v>2.2530678404088553E-2</v>
      </c>
      <c r="G68" s="183">
        <v>0.3590777164481177</v>
      </c>
      <c r="H68" s="184">
        <v>1.7852080677716362E-2</v>
      </c>
    </row>
    <row r="69" spans="2:8">
      <c r="B69" s="185"/>
      <c r="C69" s="193" t="s">
        <v>148</v>
      </c>
      <c r="D69" s="187">
        <v>0.15962834786698285</v>
      </c>
      <c r="E69" s="187">
        <v>0.55942371138996394</v>
      </c>
      <c r="F69" s="187">
        <v>0.28003620714061278</v>
      </c>
      <c r="G69" s="187">
        <v>9.1173360244048462E-4</v>
      </c>
      <c r="H69" s="188">
        <v>1</v>
      </c>
    </row>
    <row r="70" spans="2:8">
      <c r="B70" s="189"/>
      <c r="C70" s="190" t="s">
        <v>152</v>
      </c>
      <c r="D70" s="191">
        <v>214427950.27000001</v>
      </c>
      <c r="E70" s="191">
        <v>1043916064</v>
      </c>
      <c r="F70" s="191">
        <v>486799780.76923072</v>
      </c>
      <c r="G70" s="191">
        <v>1192439.0869565215</v>
      </c>
      <c r="H70" s="192">
        <v>1746336234.1261873</v>
      </c>
    </row>
    <row r="71" spans="2:8">
      <c r="B71" s="194"/>
      <c r="C71" s="195" t="s">
        <v>153</v>
      </c>
      <c r="D71" s="196">
        <v>256216252</v>
      </c>
      <c r="E71" s="196">
        <v>995974623</v>
      </c>
      <c r="F71" s="196">
        <v>474516880.84615386</v>
      </c>
      <c r="G71" s="196">
        <v>769203.95652173902</v>
      </c>
      <c r="H71" s="197">
        <v>1727476959.8026755</v>
      </c>
    </row>
  </sheetData>
  <mergeCells count="1">
    <mergeCell ref="F11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Jan21</vt:lpstr>
      <vt:lpstr>Feb21</vt:lpstr>
      <vt:lpstr>Mar21</vt:lpstr>
      <vt:lpstr>Apr21</vt:lpstr>
      <vt:lpstr>May21</vt:lpstr>
      <vt:lpstr>June21</vt:lpstr>
      <vt:lpstr>Jul21</vt:lpstr>
      <vt:lpstr>Aug21</vt:lpstr>
      <vt:lpstr>Sep21</vt:lpstr>
      <vt:lpstr>Oct21</vt:lpstr>
      <vt:lpstr>Nov21</vt:lpstr>
      <vt:lpstr>Dec21</vt:lpstr>
      <vt:lpstr>551m2021</vt:lpstr>
    </vt:vector>
  </TitlesOfParts>
  <Company>Kansas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 Wakana [KDOR]</dc:creator>
  <cp:lastModifiedBy>Kegan O'Connor [KDOR]</cp:lastModifiedBy>
  <cp:lastPrinted>2022-02-21T17:32:21Z</cp:lastPrinted>
  <dcterms:created xsi:type="dcterms:W3CDTF">2017-03-16T18:17:32Z</dcterms:created>
  <dcterms:modified xsi:type="dcterms:W3CDTF">2022-02-21T17:40:15Z</dcterms:modified>
</cp:coreProperties>
</file>