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Archive-551m\"/>
    </mc:Choice>
  </mc:AlternateContent>
  <xr:revisionPtr revIDLastSave="0" documentId="13_ncr:1_{3A4A2266-F6D2-45C3-A222-E8362CDD4651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Jan19" sheetId="1" r:id="rId1"/>
    <sheet name="Feb19" sheetId="2" r:id="rId2"/>
    <sheet name="Mar19" sheetId="3" r:id="rId3"/>
    <sheet name="Apr19" sheetId="4" r:id="rId4"/>
    <sheet name="May19" sheetId="5" r:id="rId5"/>
    <sheet name="June19" sheetId="6" r:id="rId6"/>
    <sheet name="Jul19" sheetId="7" r:id="rId7"/>
    <sheet name="Aug19" sheetId="8" r:id="rId8"/>
    <sheet name="Sep19" sheetId="9" r:id="rId9"/>
    <sheet name="Oct19" sheetId="10" r:id="rId10"/>
    <sheet name="Nov19" sheetId="11" r:id="rId11"/>
    <sheet name="Dec19" sheetId="12" r:id="rId12"/>
    <sheet name="551m2019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3" l="1"/>
  <c r="D35" i="13" l="1"/>
  <c r="G36" i="13"/>
  <c r="F36" i="13"/>
  <c r="E36" i="13"/>
  <c r="D36" i="13"/>
  <c r="G35" i="13"/>
  <c r="F35" i="13"/>
  <c r="E35" i="13"/>
  <c r="G34" i="13"/>
  <c r="F34" i="13"/>
  <c r="E34" i="13"/>
  <c r="D34" i="13"/>
  <c r="G33" i="13"/>
  <c r="F33" i="13"/>
  <c r="E33" i="13"/>
  <c r="D33" i="13"/>
  <c r="G32" i="13"/>
  <c r="F32" i="13"/>
  <c r="E32" i="13"/>
  <c r="D32" i="13"/>
  <c r="G31" i="13"/>
  <c r="F31" i="13"/>
  <c r="E31" i="13"/>
  <c r="D31" i="13"/>
  <c r="G30" i="13"/>
  <c r="F30" i="13"/>
  <c r="E30" i="13"/>
  <c r="D30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D21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F85" i="12" l="1"/>
  <c r="F85" i="9" l="1"/>
  <c r="F85" i="6" l="1"/>
  <c r="H70" i="6"/>
  <c r="F85" i="5" l="1"/>
  <c r="D14" i="3" l="1"/>
  <c r="F85" i="3" l="1"/>
  <c r="F85" i="2" l="1"/>
  <c r="D14" i="11" l="1"/>
  <c r="F18" i="9" l="1"/>
  <c r="F18" i="3" l="1"/>
  <c r="D28" i="3" l="1"/>
  <c r="D29" i="3" l="1"/>
  <c r="D28" i="2"/>
  <c r="F18" i="1" l="1"/>
  <c r="B87" i="12" l="1"/>
  <c r="H72" i="12"/>
  <c r="H71" i="12"/>
  <c r="H70" i="12"/>
  <c r="H69" i="12"/>
  <c r="H68" i="12"/>
  <c r="H67" i="12"/>
  <c r="G47" i="12"/>
  <c r="F47" i="12"/>
  <c r="E47" i="12"/>
  <c r="D47" i="12"/>
  <c r="H39" i="12"/>
  <c r="H38" i="12"/>
  <c r="H37" i="12"/>
  <c r="H36" i="12"/>
  <c r="H35" i="12"/>
  <c r="H34" i="12"/>
  <c r="H33" i="12"/>
  <c r="H32" i="12"/>
  <c r="H31" i="12"/>
  <c r="H30" i="12"/>
  <c r="G28" i="12"/>
  <c r="F28" i="12"/>
  <c r="E28" i="12"/>
  <c r="D28" i="12"/>
  <c r="H27" i="12"/>
  <c r="H26" i="12"/>
  <c r="H25" i="12"/>
  <c r="H24" i="12"/>
  <c r="H23" i="12"/>
  <c r="H22" i="12"/>
  <c r="H21" i="12"/>
  <c r="H20" i="12"/>
  <c r="H19" i="12"/>
  <c r="F18" i="12"/>
  <c r="G14" i="12"/>
  <c r="G91" i="12" s="1"/>
  <c r="F14" i="12"/>
  <c r="E14" i="12"/>
  <c r="D14" i="12"/>
  <c r="D29" i="12" l="1"/>
  <c r="D48" i="12" s="1"/>
  <c r="D57" i="12" s="1"/>
  <c r="E29" i="12"/>
  <c r="E48" i="12" s="1"/>
  <c r="E57" i="12" s="1"/>
  <c r="H47" i="12"/>
  <c r="F29" i="12"/>
  <c r="F48" i="12" s="1"/>
  <c r="F57" i="12" s="1"/>
  <c r="H28" i="12"/>
  <c r="F91" i="12"/>
  <c r="H91" i="12" s="1"/>
  <c r="E84" i="12"/>
  <c r="E87" i="12" s="1"/>
  <c r="G29" i="12"/>
  <c r="G48" i="12" s="1"/>
  <c r="G57" i="12" s="1"/>
  <c r="H14" i="12"/>
  <c r="D28" i="11"/>
  <c r="B87" i="11"/>
  <c r="H72" i="11"/>
  <c r="H71" i="11"/>
  <c r="H70" i="11"/>
  <c r="H69" i="11"/>
  <c r="H68" i="11"/>
  <c r="H67" i="11"/>
  <c r="G47" i="11"/>
  <c r="F47" i="11"/>
  <c r="E47" i="11"/>
  <c r="D47" i="11"/>
  <c r="H39" i="11"/>
  <c r="H38" i="11"/>
  <c r="H37" i="11"/>
  <c r="H36" i="11"/>
  <c r="H35" i="11"/>
  <c r="H34" i="11"/>
  <c r="H33" i="11"/>
  <c r="H32" i="11"/>
  <c r="H31" i="11"/>
  <c r="H30" i="11"/>
  <c r="G28" i="11"/>
  <c r="F28" i="11"/>
  <c r="E28" i="11"/>
  <c r="H27" i="11"/>
  <c r="H26" i="11"/>
  <c r="H25" i="11"/>
  <c r="H24" i="11"/>
  <c r="H23" i="11"/>
  <c r="H22" i="11"/>
  <c r="H21" i="11"/>
  <c r="H20" i="11"/>
  <c r="H19" i="11"/>
  <c r="F18" i="11"/>
  <c r="G14" i="11"/>
  <c r="G91" i="11" s="1"/>
  <c r="F14" i="11"/>
  <c r="F91" i="11" s="1"/>
  <c r="E14" i="11"/>
  <c r="H29" i="12" l="1"/>
  <c r="F84" i="12"/>
  <c r="F87" i="12" s="1"/>
  <c r="H48" i="12"/>
  <c r="H57" i="12" s="1"/>
  <c r="H91" i="11"/>
  <c r="E84" i="11"/>
  <c r="E87" i="11" s="1"/>
  <c r="E29" i="11"/>
  <c r="E48" i="11" s="1"/>
  <c r="E57" i="11" s="1"/>
  <c r="H47" i="11"/>
  <c r="H28" i="11"/>
  <c r="H14" i="11"/>
  <c r="D29" i="11"/>
  <c r="D48" i="11" s="1"/>
  <c r="G29" i="11"/>
  <c r="G48" i="11" s="1"/>
  <c r="G57" i="11" s="1"/>
  <c r="F29" i="11"/>
  <c r="B87" i="10"/>
  <c r="H72" i="10"/>
  <c r="H71" i="10"/>
  <c r="H70" i="10"/>
  <c r="H69" i="10"/>
  <c r="H68" i="10"/>
  <c r="H67" i="10"/>
  <c r="G47" i="10"/>
  <c r="F47" i="10"/>
  <c r="E47" i="10"/>
  <c r="D47" i="10"/>
  <c r="H39" i="10"/>
  <c r="H38" i="10"/>
  <c r="H37" i="10"/>
  <c r="H36" i="10"/>
  <c r="H35" i="10"/>
  <c r="H34" i="10"/>
  <c r="H33" i="10"/>
  <c r="H32" i="10"/>
  <c r="H31" i="10"/>
  <c r="H30" i="10"/>
  <c r="G28" i="10"/>
  <c r="F28" i="10"/>
  <c r="E28" i="10"/>
  <c r="D28" i="10"/>
  <c r="H27" i="10"/>
  <c r="H26" i="10"/>
  <c r="H25" i="10"/>
  <c r="H24" i="10"/>
  <c r="H23" i="10"/>
  <c r="H22" i="10"/>
  <c r="H21" i="10"/>
  <c r="H20" i="10"/>
  <c r="H19" i="10"/>
  <c r="F18" i="10"/>
  <c r="G14" i="10"/>
  <c r="G91" i="10" s="1"/>
  <c r="F14" i="10"/>
  <c r="F91" i="10" s="1"/>
  <c r="E14" i="10"/>
  <c r="D14" i="10"/>
  <c r="H91" i="10" l="1"/>
  <c r="H47" i="10"/>
  <c r="H29" i="11"/>
  <c r="F84" i="11"/>
  <c r="F87" i="11" s="1"/>
  <c r="F48" i="11"/>
  <c r="F57" i="11" s="1"/>
  <c r="D57" i="11"/>
  <c r="H28" i="10"/>
  <c r="D29" i="10"/>
  <c r="D48" i="10" s="1"/>
  <c r="D57" i="10" s="1"/>
  <c r="E84" i="10"/>
  <c r="E87" i="10" s="1"/>
  <c r="E29" i="10"/>
  <c r="E48" i="10" s="1"/>
  <c r="E57" i="10" s="1"/>
  <c r="F29" i="10"/>
  <c r="F48" i="10" s="1"/>
  <c r="F57" i="10" s="1"/>
  <c r="G29" i="10"/>
  <c r="G48" i="10" s="1"/>
  <c r="G57" i="10" s="1"/>
  <c r="H14" i="10"/>
  <c r="H48" i="11" l="1"/>
  <c r="H57" i="11" s="1"/>
  <c r="H29" i="10"/>
  <c r="F84" i="10"/>
  <c r="F87" i="10" s="1"/>
  <c r="H48" i="10"/>
  <c r="H57" i="10" s="1"/>
  <c r="B87" i="9"/>
  <c r="H72" i="9"/>
  <c r="H71" i="9"/>
  <c r="H70" i="9"/>
  <c r="H69" i="9"/>
  <c r="H68" i="9"/>
  <c r="H67" i="9"/>
  <c r="G47" i="9"/>
  <c r="F47" i="9"/>
  <c r="E47" i="9"/>
  <c r="D47" i="9"/>
  <c r="H39" i="9"/>
  <c r="H38" i="9"/>
  <c r="H37" i="9"/>
  <c r="H36" i="9"/>
  <c r="H35" i="9"/>
  <c r="H34" i="9"/>
  <c r="H33" i="9"/>
  <c r="H32" i="9"/>
  <c r="H31" i="9"/>
  <c r="H30" i="9"/>
  <c r="G28" i="9"/>
  <c r="F28" i="9"/>
  <c r="E28" i="9"/>
  <c r="D28" i="9"/>
  <c r="H27" i="9"/>
  <c r="H26" i="9"/>
  <c r="H25" i="9"/>
  <c r="H24" i="9"/>
  <c r="H23" i="9"/>
  <c r="H22" i="9"/>
  <c r="H21" i="9"/>
  <c r="H20" i="9"/>
  <c r="H19" i="9"/>
  <c r="G14" i="9"/>
  <c r="G91" i="9" s="1"/>
  <c r="F14" i="9"/>
  <c r="F91" i="9" s="1"/>
  <c r="E14" i="9"/>
  <c r="D14" i="9"/>
  <c r="E84" i="9" l="1"/>
  <c r="E87" i="9" s="1"/>
  <c r="E29" i="9"/>
  <c r="E48" i="9" s="1"/>
  <c r="E57" i="9" s="1"/>
  <c r="H91" i="9"/>
  <c r="H47" i="9"/>
  <c r="H28" i="9"/>
  <c r="H14" i="9"/>
  <c r="D29" i="9"/>
  <c r="D48" i="9" s="1"/>
  <c r="F29" i="9"/>
  <c r="F48" i="9" s="1"/>
  <c r="F57" i="9" s="1"/>
  <c r="G29" i="9"/>
  <c r="G48" i="9" s="1"/>
  <c r="G57" i="9" s="1"/>
  <c r="B87" i="8"/>
  <c r="H72" i="8"/>
  <c r="H71" i="8"/>
  <c r="H70" i="8"/>
  <c r="H69" i="8"/>
  <c r="H68" i="8"/>
  <c r="H67" i="8"/>
  <c r="G47" i="8"/>
  <c r="F47" i="8"/>
  <c r="E47" i="8"/>
  <c r="D47" i="8"/>
  <c r="H39" i="8"/>
  <c r="H38" i="8"/>
  <c r="H37" i="8"/>
  <c r="H36" i="8"/>
  <c r="H35" i="8"/>
  <c r="H34" i="8"/>
  <c r="H33" i="8"/>
  <c r="H32" i="8"/>
  <c r="H31" i="8"/>
  <c r="H30" i="8"/>
  <c r="G28" i="8"/>
  <c r="F28" i="8"/>
  <c r="E28" i="8"/>
  <c r="D28" i="8"/>
  <c r="H27" i="8"/>
  <c r="H26" i="8"/>
  <c r="H25" i="8"/>
  <c r="H24" i="8"/>
  <c r="H23" i="8"/>
  <c r="H22" i="8"/>
  <c r="H21" i="8"/>
  <c r="H20" i="8"/>
  <c r="H19" i="8"/>
  <c r="F18" i="8"/>
  <c r="G14" i="8"/>
  <c r="G91" i="8" s="1"/>
  <c r="F14" i="8"/>
  <c r="F91" i="8" s="1"/>
  <c r="E14" i="8"/>
  <c r="D14" i="8"/>
  <c r="E29" i="8" l="1"/>
  <c r="E48" i="8" s="1"/>
  <c r="E57" i="8" s="1"/>
  <c r="H91" i="8"/>
  <c r="H29" i="9"/>
  <c r="D57" i="9"/>
  <c r="H48" i="9"/>
  <c r="H57" i="9" s="1"/>
  <c r="F84" i="9"/>
  <c r="F87" i="9" s="1"/>
  <c r="D29" i="8"/>
  <c r="D48" i="8" s="1"/>
  <c r="D57" i="8" s="1"/>
  <c r="H28" i="8"/>
  <c r="H47" i="8"/>
  <c r="G29" i="8"/>
  <c r="G48" i="8" s="1"/>
  <c r="G57" i="8" s="1"/>
  <c r="E84" i="8"/>
  <c r="E87" i="8" s="1"/>
  <c r="F29" i="8"/>
  <c r="H14" i="8"/>
  <c r="F14" i="7"/>
  <c r="H29" i="8" l="1"/>
  <c r="F48" i="8"/>
  <c r="F84" i="8"/>
  <c r="F87" i="8" s="1"/>
  <c r="D14" i="7"/>
  <c r="F57" i="8" l="1"/>
  <c r="H48" i="8"/>
  <c r="H57" i="8" s="1"/>
  <c r="B87" i="7"/>
  <c r="H72" i="7"/>
  <c r="H71" i="7"/>
  <c r="H70" i="7"/>
  <c r="H69" i="7"/>
  <c r="H68" i="7"/>
  <c r="H67" i="7"/>
  <c r="G47" i="7"/>
  <c r="F47" i="7"/>
  <c r="E47" i="7"/>
  <c r="D47" i="7"/>
  <c r="H39" i="7"/>
  <c r="H38" i="7"/>
  <c r="H37" i="7"/>
  <c r="H36" i="7"/>
  <c r="H35" i="7"/>
  <c r="H34" i="7"/>
  <c r="H33" i="7"/>
  <c r="H32" i="7"/>
  <c r="H31" i="7"/>
  <c r="H30" i="7"/>
  <c r="G28" i="7"/>
  <c r="F28" i="7"/>
  <c r="E28" i="7"/>
  <c r="D28" i="7"/>
  <c r="H27" i="7"/>
  <c r="H26" i="7"/>
  <c r="H25" i="7"/>
  <c r="H24" i="7"/>
  <c r="H23" i="7"/>
  <c r="H22" i="7"/>
  <c r="H21" i="7"/>
  <c r="H20" i="7"/>
  <c r="H19" i="7"/>
  <c r="F18" i="7"/>
  <c r="G14" i="7"/>
  <c r="G91" i="7" s="1"/>
  <c r="F91" i="7"/>
  <c r="E14" i="7"/>
  <c r="H47" i="7" l="1"/>
  <c r="E29" i="7"/>
  <c r="E48" i="7" s="1"/>
  <c r="E57" i="7" s="1"/>
  <c r="H28" i="7"/>
  <c r="D29" i="7"/>
  <c r="D48" i="7" s="1"/>
  <c r="D57" i="7" s="1"/>
  <c r="H91" i="7"/>
  <c r="H14" i="7"/>
  <c r="E84" i="7"/>
  <c r="E87" i="7" s="1"/>
  <c r="F29" i="7"/>
  <c r="F48" i="7" s="1"/>
  <c r="F57" i="7" s="1"/>
  <c r="G29" i="7"/>
  <c r="G48" i="7" s="1"/>
  <c r="G57" i="7" s="1"/>
  <c r="H29" i="7" l="1"/>
  <c r="F84" i="7"/>
  <c r="F87" i="7" s="1"/>
  <c r="H48" i="7"/>
  <c r="H57" i="7" s="1"/>
  <c r="B87" i="6"/>
  <c r="F18" i="6"/>
  <c r="H72" i="6"/>
  <c r="H71" i="6"/>
  <c r="H69" i="6"/>
  <c r="H68" i="6"/>
  <c r="H67" i="6"/>
  <c r="G47" i="6"/>
  <c r="F47" i="6"/>
  <c r="E47" i="6"/>
  <c r="D47" i="6"/>
  <c r="H39" i="6"/>
  <c r="H38" i="6"/>
  <c r="H37" i="6"/>
  <c r="H36" i="6"/>
  <c r="H35" i="6"/>
  <c r="H34" i="6"/>
  <c r="H33" i="6"/>
  <c r="H32" i="6"/>
  <c r="H31" i="6"/>
  <c r="H30" i="6"/>
  <c r="G28" i="6"/>
  <c r="F28" i="6"/>
  <c r="E28" i="6"/>
  <c r="D28" i="6"/>
  <c r="H27" i="6"/>
  <c r="H26" i="6"/>
  <c r="H25" i="6"/>
  <c r="H24" i="6"/>
  <c r="H23" i="6"/>
  <c r="H22" i="6"/>
  <c r="H21" i="6"/>
  <c r="H20" i="6"/>
  <c r="H19" i="6"/>
  <c r="G14" i="6"/>
  <c r="F14" i="6"/>
  <c r="E14" i="6"/>
  <c r="D14" i="6"/>
  <c r="G29" i="6" l="1"/>
  <c r="G48" i="6" s="1"/>
  <c r="G57" i="6" s="1"/>
  <c r="F29" i="6"/>
  <c r="F48" i="6" s="1"/>
  <c r="F57" i="6" s="1"/>
  <c r="H47" i="6"/>
  <c r="E29" i="6"/>
  <c r="E48" i="6" s="1"/>
  <c r="E57" i="6" s="1"/>
  <c r="H28" i="6"/>
  <c r="E84" i="6"/>
  <c r="E87" i="6" s="1"/>
  <c r="F91" i="6"/>
  <c r="G91" i="6"/>
  <c r="H14" i="6"/>
  <c r="D29" i="6"/>
  <c r="D48" i="6" s="1"/>
  <c r="F84" i="6" l="1"/>
  <c r="F87" i="6" s="1"/>
  <c r="H29" i="6"/>
  <c r="H91" i="6"/>
  <c r="D57" i="6"/>
  <c r="H48" i="6"/>
  <c r="H57" i="6" s="1"/>
  <c r="B87" i="5"/>
  <c r="F18" i="5"/>
  <c r="H72" i="5"/>
  <c r="H71" i="5"/>
  <c r="H70" i="5"/>
  <c r="H69" i="5"/>
  <c r="H68" i="5"/>
  <c r="H67" i="5"/>
  <c r="G47" i="5"/>
  <c r="F47" i="5"/>
  <c r="E47" i="5"/>
  <c r="D47" i="5"/>
  <c r="H39" i="5"/>
  <c r="H38" i="5"/>
  <c r="H37" i="5"/>
  <c r="H36" i="5"/>
  <c r="H35" i="5"/>
  <c r="H34" i="5"/>
  <c r="H33" i="5"/>
  <c r="H32" i="5"/>
  <c r="H31" i="5"/>
  <c r="H30" i="5"/>
  <c r="G28" i="5"/>
  <c r="F28" i="5"/>
  <c r="E28" i="5"/>
  <c r="D28" i="5"/>
  <c r="H27" i="5"/>
  <c r="H26" i="5"/>
  <c r="H25" i="5"/>
  <c r="H24" i="5"/>
  <c r="H23" i="5"/>
  <c r="H22" i="5"/>
  <c r="H21" i="5"/>
  <c r="H20" i="5"/>
  <c r="H19" i="5"/>
  <c r="G14" i="5"/>
  <c r="F14" i="5"/>
  <c r="F91" i="5" s="1"/>
  <c r="E14" i="5"/>
  <c r="D14" i="5"/>
  <c r="G29" i="5" l="1"/>
  <c r="G48" i="5" s="1"/>
  <c r="G57" i="5" s="1"/>
  <c r="E29" i="5"/>
  <c r="E48" i="5" s="1"/>
  <c r="E57" i="5" s="1"/>
  <c r="F29" i="5"/>
  <c r="F84" i="5" s="1"/>
  <c r="F87" i="5" s="1"/>
  <c r="H47" i="5"/>
  <c r="E84" i="5"/>
  <c r="E87" i="5" s="1"/>
  <c r="H28" i="5"/>
  <c r="H14" i="5"/>
  <c r="D29" i="5"/>
  <c r="D48" i="5" s="1"/>
  <c r="G91" i="5"/>
  <c r="H91" i="5" s="1"/>
  <c r="F48" i="5" l="1"/>
  <c r="F57" i="5" s="1"/>
  <c r="H29" i="5"/>
  <c r="D57" i="5"/>
  <c r="F85" i="4"/>
  <c r="F18" i="4" s="1"/>
  <c r="B87" i="4"/>
  <c r="H72" i="4"/>
  <c r="H71" i="4"/>
  <c r="H70" i="4"/>
  <c r="H69" i="4"/>
  <c r="H68" i="4"/>
  <c r="H67" i="4"/>
  <c r="G47" i="4"/>
  <c r="F47" i="4"/>
  <c r="E47" i="4"/>
  <c r="D47" i="4"/>
  <c r="H39" i="4"/>
  <c r="H38" i="4"/>
  <c r="H37" i="4"/>
  <c r="H36" i="4"/>
  <c r="H35" i="4"/>
  <c r="H34" i="4"/>
  <c r="H33" i="4"/>
  <c r="H32" i="4"/>
  <c r="H31" i="4"/>
  <c r="H30" i="4"/>
  <c r="G28" i="4"/>
  <c r="F28" i="4"/>
  <c r="E28" i="4"/>
  <c r="D28" i="4"/>
  <c r="H27" i="4"/>
  <c r="H26" i="4"/>
  <c r="H25" i="4"/>
  <c r="H24" i="4"/>
  <c r="H23" i="4"/>
  <c r="H22" i="4"/>
  <c r="H21" i="4"/>
  <c r="H20" i="4"/>
  <c r="H19" i="4"/>
  <c r="G14" i="4"/>
  <c r="G91" i="4" s="1"/>
  <c r="F14" i="4"/>
  <c r="E14" i="4"/>
  <c r="D14" i="4"/>
  <c r="H48" i="5" l="1"/>
  <c r="H57" i="5" s="1"/>
  <c r="H47" i="4"/>
  <c r="F29" i="4"/>
  <c r="F48" i="4" s="1"/>
  <c r="F57" i="4" s="1"/>
  <c r="E29" i="4"/>
  <c r="E48" i="4" s="1"/>
  <c r="E57" i="4" s="1"/>
  <c r="H28" i="4"/>
  <c r="E84" i="4"/>
  <c r="E87" i="4" s="1"/>
  <c r="G29" i="4"/>
  <c r="G48" i="4" s="1"/>
  <c r="G57" i="4" s="1"/>
  <c r="F91" i="4"/>
  <c r="H91" i="4" s="1"/>
  <c r="H14" i="4"/>
  <c r="D29" i="4"/>
  <c r="D48" i="4" s="1"/>
  <c r="H29" i="4" l="1"/>
  <c r="D57" i="4"/>
  <c r="H48" i="4"/>
  <c r="H57" i="4" s="1"/>
  <c r="F84" i="4"/>
  <c r="F87" i="4" s="1"/>
  <c r="F14" i="2"/>
  <c r="B87" i="3" l="1"/>
  <c r="H72" i="3"/>
  <c r="H71" i="3"/>
  <c r="H70" i="3"/>
  <c r="H69" i="3"/>
  <c r="H68" i="3"/>
  <c r="H67" i="3"/>
  <c r="G47" i="3"/>
  <c r="F47" i="3"/>
  <c r="E47" i="3"/>
  <c r="D47" i="3"/>
  <c r="H39" i="3"/>
  <c r="H38" i="3"/>
  <c r="H37" i="3"/>
  <c r="H36" i="3"/>
  <c r="H35" i="3"/>
  <c r="H34" i="3"/>
  <c r="H33" i="3"/>
  <c r="H32" i="3"/>
  <c r="H31" i="3"/>
  <c r="H30" i="3"/>
  <c r="G28" i="3"/>
  <c r="F28" i="3"/>
  <c r="E28" i="3"/>
  <c r="H27" i="3"/>
  <c r="H26" i="3"/>
  <c r="H25" i="3"/>
  <c r="H24" i="3"/>
  <c r="H23" i="3"/>
  <c r="H22" i="3"/>
  <c r="H21" i="3"/>
  <c r="H20" i="3"/>
  <c r="H19" i="3"/>
  <c r="G14" i="3"/>
  <c r="F14" i="3"/>
  <c r="F91" i="3" s="1"/>
  <c r="E14" i="3"/>
  <c r="E84" i="3" s="1"/>
  <c r="E29" i="3" l="1"/>
  <c r="E48" i="3" s="1"/>
  <c r="E57" i="3" s="1"/>
  <c r="G29" i="3"/>
  <c r="G48" i="3" s="1"/>
  <c r="G57" i="3" s="1"/>
  <c r="H47" i="3"/>
  <c r="H28" i="3"/>
  <c r="E87" i="3"/>
  <c r="F29" i="3"/>
  <c r="F48" i="3" s="1"/>
  <c r="F57" i="3" s="1"/>
  <c r="H14" i="3"/>
  <c r="G91" i="3"/>
  <c r="H91" i="3" s="1"/>
  <c r="D48" i="3"/>
  <c r="D14" i="2"/>
  <c r="H29" i="3" l="1"/>
  <c r="F84" i="3"/>
  <c r="F87" i="3" s="1"/>
  <c r="H48" i="3"/>
  <c r="H57" i="3" s="1"/>
  <c r="D57" i="3"/>
  <c r="D29" i="2"/>
  <c r="B87" i="2"/>
  <c r="F18" i="2"/>
  <c r="F18" i="13" s="1"/>
  <c r="F50" i="13" s="1"/>
  <c r="F52" i="13" s="1"/>
  <c r="H72" i="2"/>
  <c r="H71" i="2"/>
  <c r="H70" i="2"/>
  <c r="H69" i="2"/>
  <c r="H68" i="2"/>
  <c r="H67" i="2"/>
  <c r="G47" i="2"/>
  <c r="F47" i="2"/>
  <c r="E47" i="2"/>
  <c r="D47" i="2"/>
  <c r="H39" i="2"/>
  <c r="H38" i="2"/>
  <c r="H37" i="2"/>
  <c r="H36" i="2"/>
  <c r="H35" i="2"/>
  <c r="H34" i="2"/>
  <c r="H33" i="2"/>
  <c r="H32" i="2"/>
  <c r="H31" i="2"/>
  <c r="H30" i="2"/>
  <c r="G28" i="2"/>
  <c r="F28" i="2"/>
  <c r="E28" i="2"/>
  <c r="H27" i="2"/>
  <c r="H26" i="2"/>
  <c r="H25" i="2"/>
  <c r="H24" i="2"/>
  <c r="H23" i="2"/>
  <c r="H22" i="2"/>
  <c r="H21" i="2"/>
  <c r="H20" i="2"/>
  <c r="H19" i="2"/>
  <c r="G14" i="2"/>
  <c r="G91" i="2" s="1"/>
  <c r="F91" i="2"/>
  <c r="E14" i="2"/>
  <c r="E29" i="2" l="1"/>
  <c r="E48" i="2" s="1"/>
  <c r="E57" i="2" s="1"/>
  <c r="E84" i="2"/>
  <c r="E87" i="2" s="1"/>
  <c r="H91" i="2"/>
  <c r="H28" i="2"/>
  <c r="H47" i="2"/>
  <c r="F29" i="2"/>
  <c r="G29" i="2"/>
  <c r="G48" i="2" s="1"/>
  <c r="G57" i="2" s="1"/>
  <c r="H14" i="2"/>
  <c r="D48" i="2"/>
  <c r="H29" i="2" l="1"/>
  <c r="F48" i="2"/>
  <c r="F57" i="2" s="1"/>
  <c r="F84" i="2"/>
  <c r="F87" i="2" s="1"/>
  <c r="D57" i="2"/>
  <c r="H48" i="2" l="1"/>
  <c r="H57" i="2" s="1"/>
  <c r="B87" i="1"/>
  <c r="H72" i="1"/>
  <c r="H71" i="1"/>
  <c r="H70" i="1"/>
  <c r="H69" i="1"/>
  <c r="H68" i="1"/>
  <c r="H67" i="1"/>
  <c r="G47" i="1"/>
  <c r="G47" i="13" s="1"/>
  <c r="F47" i="1"/>
  <c r="F47" i="13" s="1"/>
  <c r="E47" i="1"/>
  <c r="E47" i="13" s="1"/>
  <c r="D47" i="1"/>
  <c r="D47" i="13" s="1"/>
  <c r="H39" i="1"/>
  <c r="H38" i="1"/>
  <c r="H37" i="1"/>
  <c r="H36" i="1"/>
  <c r="H36" i="13" s="1"/>
  <c r="H35" i="1"/>
  <c r="H35" i="13" s="1"/>
  <c r="H34" i="1"/>
  <c r="H34" i="13" s="1"/>
  <c r="H33" i="1"/>
  <c r="H33" i="13" s="1"/>
  <c r="H32" i="1"/>
  <c r="H32" i="13" s="1"/>
  <c r="H31" i="1"/>
  <c r="H31" i="13" s="1"/>
  <c r="H30" i="1"/>
  <c r="H30" i="13" s="1"/>
  <c r="G28" i="1"/>
  <c r="G28" i="13" s="1"/>
  <c r="F28" i="1"/>
  <c r="F28" i="13" s="1"/>
  <c r="E28" i="1"/>
  <c r="E28" i="13" s="1"/>
  <c r="D28" i="1"/>
  <c r="D28" i="13" s="1"/>
  <c r="H27" i="1"/>
  <c r="H26" i="1"/>
  <c r="H25" i="1"/>
  <c r="H24" i="1"/>
  <c r="H24" i="13" s="1"/>
  <c r="H23" i="1"/>
  <c r="H23" i="13" s="1"/>
  <c r="H22" i="1"/>
  <c r="H22" i="13" s="1"/>
  <c r="H21" i="1"/>
  <c r="H21" i="13" s="1"/>
  <c r="H20" i="1"/>
  <c r="H20" i="13" s="1"/>
  <c r="H19" i="1"/>
  <c r="H19" i="13" s="1"/>
  <c r="G14" i="1"/>
  <c r="F14" i="1"/>
  <c r="E14" i="1"/>
  <c r="E14" i="13" s="1"/>
  <c r="D14" i="1"/>
  <c r="D14" i="13" s="1"/>
  <c r="G91" i="1" l="1"/>
  <c r="G14" i="13"/>
  <c r="F91" i="1"/>
  <c r="F14" i="13"/>
  <c r="E84" i="1"/>
  <c r="H47" i="1"/>
  <c r="H47" i="13" s="1"/>
  <c r="E29" i="1"/>
  <c r="H28" i="1"/>
  <c r="H28" i="13" s="1"/>
  <c r="D29" i="1"/>
  <c r="F29" i="1"/>
  <c r="G29" i="1"/>
  <c r="H14" i="1"/>
  <c r="H14" i="13" s="1"/>
  <c r="H91" i="1" l="1"/>
  <c r="F48" i="1"/>
  <c r="F29" i="13"/>
  <c r="G48" i="1"/>
  <c r="G29" i="13"/>
  <c r="D48" i="1"/>
  <c r="D29" i="13"/>
  <c r="E48" i="1"/>
  <c r="E29" i="13"/>
  <c r="H29" i="1"/>
  <c r="H29" i="13" s="1"/>
  <c r="E87" i="1"/>
  <c r="F84" i="1"/>
  <c r="F87" i="1" s="1"/>
  <c r="H48" i="1" l="1"/>
  <c r="H48" i="13" s="1"/>
  <c r="H57" i="1"/>
  <c r="H58" i="1" s="1"/>
  <c r="H58" i="2" s="1"/>
  <c r="G57" i="1"/>
  <c r="G58" i="1" s="1"/>
  <c r="G58" i="2" s="1"/>
  <c r="G58" i="3" s="1"/>
  <c r="G48" i="13"/>
  <c r="D57" i="1"/>
  <c r="D58" i="1" s="1"/>
  <c r="D58" i="2" s="1"/>
  <c r="D58" i="3" s="1"/>
  <c r="D58" i="4" s="1"/>
  <c r="D58" i="5" s="1"/>
  <c r="D58" i="6" s="1"/>
  <c r="D58" i="7" s="1"/>
  <c r="D58" i="8" s="1"/>
  <c r="D58" i="9" s="1"/>
  <c r="D58" i="10" s="1"/>
  <c r="D58" i="11" s="1"/>
  <c r="D58" i="12" s="1"/>
  <c r="D48" i="13"/>
  <c r="E57" i="1"/>
  <c r="E58" i="1" s="1"/>
  <c r="E58" i="2" s="1"/>
  <c r="E58" i="3" s="1"/>
  <c r="E58" i="4" s="1"/>
  <c r="E58" i="5" s="1"/>
  <c r="E58" i="6" s="1"/>
  <c r="E58" i="7" s="1"/>
  <c r="E58" i="8" s="1"/>
  <c r="E58" i="9" s="1"/>
  <c r="E58" i="10" s="1"/>
  <c r="E58" i="11" s="1"/>
  <c r="E58" i="12" s="1"/>
  <c r="E48" i="13"/>
  <c r="F57" i="1"/>
  <c r="F58" i="1" s="1"/>
  <c r="F58" i="2" s="1"/>
  <c r="F58" i="3" s="1"/>
  <c r="F48" i="13"/>
  <c r="F58" i="4" l="1"/>
  <c r="F58" i="5" s="1"/>
  <c r="F58" i="6" s="1"/>
  <c r="F58" i="7" s="1"/>
  <c r="F58" i="8" s="1"/>
  <c r="F58" i="9" s="1"/>
  <c r="F58" i="10" s="1"/>
  <c r="F58" i="11" s="1"/>
  <c r="F58" i="12" s="1"/>
  <c r="G58" i="4"/>
  <c r="G58" i="5" s="1"/>
  <c r="G58" i="6" s="1"/>
  <c r="G58" i="7" s="1"/>
  <c r="G58" i="8" s="1"/>
  <c r="G58" i="9" s="1"/>
  <c r="G58" i="10" s="1"/>
  <c r="G58" i="11" s="1"/>
  <c r="G58" i="12" s="1"/>
  <c r="H58" i="3"/>
  <c r="H58" i="4" l="1"/>
  <c r="H58" i="5" s="1"/>
  <c r="H58" i="6" s="1"/>
  <c r="H58" i="7" s="1"/>
  <c r="H58" i="8" s="1"/>
  <c r="H58" i="9" s="1"/>
  <c r="H58" i="10" s="1"/>
  <c r="H58" i="11" s="1"/>
  <c r="H5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6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7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8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9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A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B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<sst xmlns="http://schemas.openxmlformats.org/spreadsheetml/2006/main" count="1741" uniqueCount="146">
  <si>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</si>
  <si>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</si>
  <si>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</si>
  <si>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</si>
  <si>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</si>
  <si>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</si>
  <si>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</si>
  <si>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</si>
  <si>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</si>
  <si>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</si>
  <si>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</si>
  <si>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</si>
  <si>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</si>
  <si>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</si>
  <si>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</si>
  <si>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</si>
  <si>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</si>
  <si>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</si>
  <si>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</si>
  <si>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</si>
  <si>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</si>
  <si>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</si>
  <si>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</si>
  <si>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</si>
  <si>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</si>
  <si>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</si>
  <si>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</si>
  <si>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</si>
  <si>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</si>
  <si>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</si>
  <si>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</si>
  <si>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</si>
  <si>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</si>
  <si>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</si>
  <si>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</si>
  <si>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</si>
  <si>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</si>
  <si>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</si>
  <si>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</si>
  <si>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</si>
  <si>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</si>
  <si>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</si>
  <si>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</si>
  <si>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</si>
  <si>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</si>
  <si>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</si>
  <si>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</si>
  <si>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</si>
  <si>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</si>
  <si>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</si>
  <si>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</si>
  <si>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</si>
  <si>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</si>
  <si>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</si>
  <si>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</si>
  <si>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</si>
  <si>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</si>
  <si>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</si>
  <si>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</si>
  <si>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</si>
  <si>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</si>
  <si>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</si>
  <si>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</si>
  <si>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</si>
  <si>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</si>
  <si>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</si>
  <si>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</si>
  <si>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</si>
  <si>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</si>
  <si>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</si>
  <si>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</si>
  <si>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</si>
  <si>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</si>
  <si>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</si>
  <si>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</si>
  <si>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</si>
  <si>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</si>
  <si>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</si>
  <si>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</si>
  <si>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</si>
  <si>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</si>
  <si>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</si>
  <si>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</si>
  <si>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</si>
  <si>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</si>
  <si>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</si>
  <si>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</si>
  <si>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</si>
  <si>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</si>
  <si>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</si>
  <si>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</si>
  <si>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</si>
  <si>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</si>
  <si>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</si>
  <si>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</si>
  <si>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</si>
  <si>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</si>
  <si>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</si>
  <si>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</si>
  <si>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</si>
  <si>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</si>
  <si>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</si>
  <si>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</si>
  <si>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</si>
  <si>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</si>
  <si>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</si>
  <si>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</si>
  <si>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</si>
  <si>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</si>
  <si>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</si>
  <si>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</si>
  <si>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</si>
  <si>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</si>
  <si>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</si>
  <si>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</si>
  <si>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</si>
  <si>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</si>
  <si>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</si>
  <si>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</si>
  <si>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</si>
  <si>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</si>
  <si>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</si>
  <si>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</si>
  <si>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</si>
  <si>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</si>
  <si>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</si>
  <si>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</si>
  <si>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</si>
  <si>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</si>
  <si>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</si>
  <si>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</si>
  <si>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</si>
  <si>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</si>
  <si>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</si>
  <si>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</si>
  <si>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</si>
  <si>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</si>
  <si>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</si>
  <si>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</si>
  <si>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</si>
  <si>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</si>
  <si>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</si>
  <si>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</si>
  <si>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</si>
  <si>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</si>
  <si>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>Mark Burghart, Secretary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</si>
</sst>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;\(0\)"/>
    <numFmt numFmtId="165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sz val="10"/>
      <color rgb="FFFF0000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3" fontId="2" fillId="1" borderId="13" xfId="0" applyNumberFormat="1" applyFont="1" applyFill="1" applyBorder="1" applyAlignment="1">
      <alignment horizontal="left"/>
    </xf>
    <xf numFmtId="3" fontId="2" fillId="1" borderId="1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1" borderId="0" xfId="0" applyNumberFormat="1" applyFont="1" applyFill="1" applyAlignment="1">
      <alignment horizontal="left"/>
    </xf>
    <xf numFmtId="3" fontId="2" fillId="1" borderId="3" xfId="0" applyNumberFormat="1" applyFont="1" applyFill="1" applyBorder="1" applyAlignment="1">
      <alignment horizontal="left"/>
    </xf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9" fontId="2" fillId="0" borderId="11" xfId="2" applyFont="1" applyBorder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3" fontId="5" fillId="0" borderId="11" xfId="1" applyNumberFormat="1" applyFont="1" applyBorder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8" xfId="1" applyNumberFormat="1" applyFont="1" applyBorder="1" applyAlignment="1"/>
    <xf numFmtId="3" fontId="2" fillId="0" borderId="12" xfId="1" applyNumberFormat="1" applyFont="1" applyBorder="1" applyAlignment="1"/>
    <xf numFmtId="3" fontId="2" fillId="0" borderId="9" xfId="1" applyNumberFormat="1" applyFont="1" applyBorder="1" applyAlignment="1"/>
    <xf numFmtId="3" fontId="2" fillId="0" borderId="11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3" fontId="5" fillId="0" borderId="12" xfId="0" applyNumberFormat="1" applyFont="1" applyBorder="1"/>
    <xf numFmtId="3" fontId="5" fillId="0" borderId="11" xfId="1" applyNumberFormat="1" applyFont="1" applyFill="1" applyBorder="1"/>
    <xf numFmtId="3" fontId="11" fillId="0" borderId="12" xfId="0" applyNumberFormat="1" applyFont="1" applyBorder="1"/>
    <xf numFmtId="165" fontId="2" fillId="0" borderId="3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workbookViewId="0">
      <selection activeCell="E21" sqref="E21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122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16946801</v>
      </c>
      <c r="E14" s="120">
        <f>E15+E21+E22</f>
        <v>90917206</v>
      </c>
      <c r="F14" s="35">
        <f>(F16-F17)/0.26</f>
        <v>35457769.230769232</v>
      </c>
      <c r="G14" s="36">
        <f>(G16-G17)/0.23</f>
        <v>497530.43478260865</v>
      </c>
      <c r="H14" s="37">
        <f t="shared" ref="H14:H27" si="0">SUM(D14:G14)</f>
        <v>143819306.66555181</v>
      </c>
    </row>
    <row r="15" spans="1:8" hidden="1" outlineLevel="1">
      <c r="A15" s="23"/>
      <c r="B15" s="38" t="s">
        <v>25</v>
      </c>
      <c r="C15" s="145"/>
      <c r="D15" s="40">
        <v>16463561</v>
      </c>
      <c r="E15" s="41">
        <v>90832934</v>
      </c>
      <c r="F15" s="35"/>
      <c r="G15" s="36"/>
      <c r="H15" s="37"/>
    </row>
    <row r="16" spans="1:8" hidden="1" outlineLevel="1">
      <c r="A16" s="23"/>
      <c r="B16" s="38" t="s">
        <v>26</v>
      </c>
      <c r="C16" s="145"/>
      <c r="D16" s="40"/>
      <c r="E16" s="41"/>
      <c r="F16" s="40">
        <v>9650896</v>
      </c>
      <c r="G16" s="41">
        <v>114432</v>
      </c>
      <c r="H16" s="37"/>
    </row>
    <row r="17" spans="1:8" hidden="1" outlineLevel="1">
      <c r="A17" s="23"/>
      <c r="B17" s="38" t="s">
        <v>27</v>
      </c>
      <c r="C17" s="145"/>
      <c r="D17" s="40"/>
      <c r="E17" s="41"/>
      <c r="F17" s="40">
        <v>431876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394727</v>
      </c>
      <c r="E19" s="109">
        <v>2141310</v>
      </c>
      <c r="F19" s="46"/>
      <c r="G19" s="47"/>
      <c r="H19" s="37">
        <f t="shared" si="0"/>
        <v>2536037</v>
      </c>
    </row>
    <row r="20" spans="1:8">
      <c r="A20" s="5" t="s">
        <v>32</v>
      </c>
      <c r="B20" s="10" t="s">
        <v>33</v>
      </c>
      <c r="C20" s="48">
        <v>22</v>
      </c>
      <c r="D20" s="110">
        <v>825</v>
      </c>
      <c r="E20" s="111">
        <v>0</v>
      </c>
      <c r="F20" s="46"/>
      <c r="G20" s="47"/>
      <c r="H20" s="37">
        <f t="shared" si="0"/>
        <v>825</v>
      </c>
    </row>
    <row r="21" spans="1:8">
      <c r="A21" s="5" t="s">
        <v>34</v>
      </c>
      <c r="B21" s="45" t="s">
        <v>35</v>
      </c>
      <c r="C21" s="31">
        <v>23</v>
      </c>
      <c r="D21" s="108">
        <v>77916</v>
      </c>
      <c r="E21" s="109">
        <v>84272</v>
      </c>
      <c r="F21" s="51"/>
      <c r="G21" s="52"/>
      <c r="H21" s="53">
        <f t="shared" si="0"/>
        <v>162188</v>
      </c>
    </row>
    <row r="22" spans="1:8">
      <c r="A22" s="5"/>
      <c r="B22" s="54" t="s">
        <v>36</v>
      </c>
      <c r="C22" s="48">
        <v>24</v>
      </c>
      <c r="D22" s="110">
        <v>405324</v>
      </c>
      <c r="E22" s="111">
        <v>0</v>
      </c>
      <c r="F22" s="49"/>
      <c r="G22" s="50"/>
      <c r="H22" s="37">
        <f t="shared" si="0"/>
        <v>405324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-516</v>
      </c>
      <c r="E24" s="111"/>
      <c r="F24" s="49"/>
      <c r="G24" s="50"/>
      <c r="H24" s="37">
        <f t="shared" si="0"/>
        <v>-516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879308</v>
      </c>
      <c r="E28" s="53">
        <f>SUM(E19:E23)-E24</f>
        <v>2225582</v>
      </c>
      <c r="F28" s="53">
        <f>SUM(F19:F23)-F24</f>
        <v>0</v>
      </c>
      <c r="G28" s="53">
        <f>SUM(G19:G23)-G24</f>
        <v>0</v>
      </c>
      <c r="H28" s="50">
        <f>SUM(H19:H23)-H24</f>
        <v>3104890</v>
      </c>
    </row>
    <row r="29" spans="1:8">
      <c r="A29" s="61" t="s">
        <v>43</v>
      </c>
      <c r="B29" s="62"/>
      <c r="C29" s="48">
        <v>40</v>
      </c>
      <c r="D29" s="49">
        <f>D14-D28</f>
        <v>16067493</v>
      </c>
      <c r="E29" s="63">
        <f>E14-E28</f>
        <v>88691624</v>
      </c>
      <c r="F29" s="50">
        <f>F14+F18-F28</f>
        <v>35457769.230769232</v>
      </c>
      <c r="G29" s="49">
        <f>G14-G28</f>
        <v>497530.43478260865</v>
      </c>
      <c r="H29" s="50">
        <f>H14-H28</f>
        <v>140714416.66555181</v>
      </c>
    </row>
    <row r="30" spans="1:8">
      <c r="A30" s="23" t="s">
        <v>44</v>
      </c>
      <c r="B30" s="45" t="s">
        <v>45</v>
      </c>
      <c r="C30" s="33">
        <v>51</v>
      </c>
      <c r="D30" s="112">
        <v>28150</v>
      </c>
      <c r="E30" s="113">
        <v>4691</v>
      </c>
      <c r="F30" s="64"/>
      <c r="G30" s="65"/>
      <c r="H30" s="37">
        <f t="shared" ref="H30:H39" si="1">SUM(D30:G30)</f>
        <v>32841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48784</v>
      </c>
      <c r="E36" s="111">
        <v>13248</v>
      </c>
      <c r="F36" s="64"/>
      <c r="G36" s="65"/>
      <c r="H36" s="37">
        <f t="shared" si="1"/>
        <v>62032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76934</v>
      </c>
      <c r="E47" s="50">
        <f>SUM(E30:E41)</f>
        <v>17939</v>
      </c>
      <c r="F47" s="49">
        <f>SUM(F30:F41)</f>
        <v>0</v>
      </c>
      <c r="G47" s="50">
        <f>SUM(G30:G41)</f>
        <v>0</v>
      </c>
      <c r="H47" s="37">
        <f>SUM(H30:H41)</f>
        <v>94873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15990559</v>
      </c>
      <c r="E48" s="50">
        <f>E29-E47</f>
        <v>88673685</v>
      </c>
      <c r="F48" s="49">
        <f>F29-F47</f>
        <v>35457769.230769232</v>
      </c>
      <c r="G48" s="50">
        <f>G29-G47</f>
        <v>497530.43478260865</v>
      </c>
      <c r="H48" s="37">
        <f>SUM(D48:G48)</f>
        <v>140619543.66555181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15990559</v>
      </c>
      <c r="E57" s="59">
        <f>SUM(E48:E56)</f>
        <v>88673685</v>
      </c>
      <c r="F57" s="58">
        <f>SUM(F48:F56)</f>
        <v>35457769.230769232</v>
      </c>
      <c r="G57" s="59">
        <f>SUM(G48:G56)</f>
        <v>497530.43478260865</v>
      </c>
      <c r="H57" s="69">
        <f>SUM(H48:H56)</f>
        <v>140619543.66555181</v>
      </c>
    </row>
    <row r="58" spans="1:8">
      <c r="A58" s="75"/>
      <c r="B58" s="76" t="s">
        <v>75</v>
      </c>
      <c r="C58" s="33"/>
      <c r="D58" s="58">
        <f>D57</f>
        <v>15990559</v>
      </c>
      <c r="E58" s="60">
        <f>E57</f>
        <v>88673685</v>
      </c>
      <c r="F58" s="59">
        <f>F57</f>
        <v>35457769.230769232</v>
      </c>
      <c r="G58" s="69">
        <f>G57</f>
        <v>497530.43478260865</v>
      </c>
      <c r="H58" s="50">
        <f>H57</f>
        <v>140619543.66555181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January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107864007</v>
      </c>
      <c r="F84" s="96">
        <f>(+F28+F29+G29)-(F85-F86)</f>
        <v>35955299.665551841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107864007</v>
      </c>
      <c r="F87" s="96">
        <f>(F84+F85)-F86</f>
        <v>35955299.665551841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35457769.230769232</v>
      </c>
      <c r="G91" s="103">
        <f>G14</f>
        <v>497530.43478260865</v>
      </c>
      <c r="H91" s="104">
        <f>F91+G91</f>
        <v>35955299.665551841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4"/>
  <sheetViews>
    <sheetView workbookViewId="0">
      <selection activeCell="G24" sqref="G24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13389334</v>
      </c>
      <c r="E14" s="120">
        <f>E15+E21+E22</f>
        <v>84560638</v>
      </c>
      <c r="F14" s="35">
        <f>(F16-F17)/0.26</f>
        <v>31923538.46153846</v>
      </c>
      <c r="G14" s="36">
        <f>(G16-G17)/0.23</f>
        <v>645908.69565217383</v>
      </c>
      <c r="H14" s="37">
        <f t="shared" ref="H14:H27" si="0">SUM(D14:G14)</f>
        <v>130519419.15719064</v>
      </c>
    </row>
    <row r="15" spans="1:8" outlineLevel="1">
      <c r="A15" s="23"/>
      <c r="B15" s="38" t="s">
        <v>25</v>
      </c>
      <c r="C15" s="145"/>
      <c r="D15" s="40">
        <v>13042555</v>
      </c>
      <c r="E15" s="41">
        <v>84450815</v>
      </c>
      <c r="F15" s="35"/>
      <c r="G15" s="36"/>
      <c r="H15" s="37"/>
    </row>
    <row r="16" spans="1:8" outlineLevel="1">
      <c r="A16" s="23"/>
      <c r="B16" s="38" t="s">
        <v>26</v>
      </c>
      <c r="C16" s="145"/>
      <c r="D16" s="40"/>
      <c r="E16" s="41"/>
      <c r="F16" s="40">
        <v>8473896</v>
      </c>
      <c r="G16" s="41">
        <v>148559</v>
      </c>
      <c r="H16" s="37"/>
    </row>
    <row r="17" spans="1:8" outlineLevel="1">
      <c r="A17" s="23"/>
      <c r="B17" s="38" t="s">
        <v>27</v>
      </c>
      <c r="C17" s="145"/>
      <c r="D17" s="40"/>
      <c r="E17" s="41"/>
      <c r="F17" s="40">
        <v>173776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310296</v>
      </c>
      <c r="E19" s="109">
        <v>1989624</v>
      </c>
      <c r="F19" s="46"/>
      <c r="G19" s="47"/>
      <c r="H19" s="37">
        <f t="shared" si="0"/>
        <v>2299920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54676</v>
      </c>
      <c r="E21" s="109">
        <v>109823</v>
      </c>
      <c r="F21" s="51"/>
      <c r="G21" s="52"/>
      <c r="H21" s="53">
        <f t="shared" si="0"/>
        <v>164499</v>
      </c>
    </row>
    <row r="22" spans="1:8">
      <c r="A22" s="5"/>
      <c r="B22" s="54" t="s">
        <v>36</v>
      </c>
      <c r="C22" s="48">
        <v>24</v>
      </c>
      <c r="D22" s="110">
        <v>292103</v>
      </c>
      <c r="E22" s="111">
        <v>0</v>
      </c>
      <c r="F22" s="49"/>
      <c r="G22" s="50"/>
      <c r="H22" s="37">
        <f t="shared" si="0"/>
        <v>292103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40">
        <v>1710.9169999999999</v>
      </c>
      <c r="E24" s="111"/>
      <c r="F24" s="49"/>
      <c r="G24" s="50"/>
      <c r="H24" s="37">
        <f t="shared" si="0"/>
        <v>1710.9169999999999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655364.08299999998</v>
      </c>
      <c r="E28" s="53">
        <f>SUM(E19:E23)-E24</f>
        <v>2099447</v>
      </c>
      <c r="F28" s="53">
        <f>SUM(F19:F23)-F24</f>
        <v>0</v>
      </c>
      <c r="G28" s="53">
        <f>SUM(G19:G23)-G24</f>
        <v>0</v>
      </c>
      <c r="H28" s="50">
        <f>SUM(H19:H23)-H24</f>
        <v>2754811.0830000001</v>
      </c>
    </row>
    <row r="29" spans="1:8">
      <c r="A29" s="61" t="s">
        <v>43</v>
      </c>
      <c r="B29" s="62"/>
      <c r="C29" s="48">
        <v>40</v>
      </c>
      <c r="D29" s="49">
        <f>D14-D28</f>
        <v>12733969.916999999</v>
      </c>
      <c r="E29" s="63">
        <f>E14-E28</f>
        <v>82461191</v>
      </c>
      <c r="F29" s="50">
        <f>F14+F18-F28</f>
        <v>31923538.46153846</v>
      </c>
      <c r="G29" s="49">
        <f>G14-G28</f>
        <v>645908.69565217383</v>
      </c>
      <c r="H29" s="50">
        <f>H14-H28</f>
        <v>127764608.07419063</v>
      </c>
    </row>
    <row r="30" spans="1:8">
      <c r="A30" s="23" t="s">
        <v>44</v>
      </c>
      <c r="B30" s="45" t="s">
        <v>45</v>
      </c>
      <c r="C30" s="33">
        <v>51</v>
      </c>
      <c r="D30" s="112">
        <v>37422</v>
      </c>
      <c r="E30" s="113">
        <v>44762</v>
      </c>
      <c r="F30" s="64"/>
      <c r="G30" s="65"/>
      <c r="H30" s="37">
        <f t="shared" ref="H30:H39" si="1">SUM(D30:G30)</f>
        <v>82184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49578</v>
      </c>
      <c r="E36" s="111">
        <v>21667</v>
      </c>
      <c r="F36" s="64"/>
      <c r="G36" s="65"/>
      <c r="H36" s="37">
        <f t="shared" si="1"/>
        <v>71245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87000</v>
      </c>
      <c r="E47" s="50">
        <f>SUM(E30:E41)</f>
        <v>66429</v>
      </c>
      <c r="F47" s="49">
        <f>SUM(F30:F41)</f>
        <v>0</v>
      </c>
      <c r="G47" s="50">
        <f>SUM(G30:G41)</f>
        <v>0</v>
      </c>
      <c r="H47" s="37">
        <f>SUM(H30:H41)</f>
        <v>153429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12646969.916999999</v>
      </c>
      <c r="E48" s="50">
        <f>E29-E47</f>
        <v>82394762</v>
      </c>
      <c r="F48" s="49">
        <f>F29-F47</f>
        <v>31923538.46153846</v>
      </c>
      <c r="G48" s="50">
        <f>G29-G47</f>
        <v>645908.69565217383</v>
      </c>
      <c r="H48" s="37">
        <f>SUM(D48:G48)</f>
        <v>127611179.07419063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12646969.916999999</v>
      </c>
      <c r="E57" s="59">
        <f>SUM(E48:E56)</f>
        <v>82394762</v>
      </c>
      <c r="F57" s="58">
        <f>SUM(F48:F56)</f>
        <v>31923538.46153846</v>
      </c>
      <c r="G57" s="59">
        <f>SUM(G48:G56)</f>
        <v>645908.69565217383</v>
      </c>
      <c r="H57" s="69">
        <f>SUM(H48:H56)</f>
        <v>127611179.07419063</v>
      </c>
    </row>
    <row r="58" spans="1:8">
      <c r="A58" s="75"/>
      <c r="B58" s="76" t="s">
        <v>75</v>
      </c>
      <c r="C58" s="33"/>
      <c r="D58" s="58">
        <f>D57+'Jan19'!D58</f>
        <v>28637528.916999999</v>
      </c>
      <c r="E58" s="50">
        <f>E57+'Jan19'!E58</f>
        <v>171068447</v>
      </c>
      <c r="F58" s="50">
        <f>F57+'Jan19'!F58</f>
        <v>67381307.692307696</v>
      </c>
      <c r="G58" s="50">
        <f>G57+'Jan19'!G58</f>
        <v>1143439.1304347825</v>
      </c>
      <c r="H58" s="50">
        <f>H57+'Jan19'!H58</f>
        <v>268230722.73974246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February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97949972</v>
      </c>
      <c r="F84" s="96">
        <f>(+F28+F29+G29)-(F85-F86)</f>
        <v>32569447.157190636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39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97949972</v>
      </c>
      <c r="F87" s="96">
        <f>(F84+F85)-F86</f>
        <v>32569447.157190636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31923538.46153846</v>
      </c>
      <c r="G91" s="103">
        <f>G14</f>
        <v>645908.69565217383</v>
      </c>
      <c r="H91" s="104">
        <f>F91+G91</f>
        <v>32569447.157190636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4"/>
  <sheetViews>
    <sheetView topLeftCell="A18" workbookViewId="0">
      <selection activeCell="Q26" sqref="Q2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16370381</v>
      </c>
      <c r="E14" s="120">
        <f>E15+E21+E22</f>
        <v>99345753</v>
      </c>
      <c r="F14" s="35">
        <f>(F16-F17)/0.26</f>
        <v>28831076.923076924</v>
      </c>
      <c r="G14" s="36">
        <f>(G16-G17)/0.23</f>
        <v>649421.7391304347</v>
      </c>
      <c r="H14" s="37">
        <f t="shared" ref="H14:H27" si="0">SUM(D14:G14)</f>
        <v>145196632.66220737</v>
      </c>
    </row>
    <row r="15" spans="1:8" hidden="1" outlineLevel="1">
      <c r="A15" s="23"/>
      <c r="B15" s="38" t="s">
        <v>25</v>
      </c>
      <c r="C15" s="145"/>
      <c r="D15" s="40">
        <v>15937712</v>
      </c>
      <c r="E15" s="41">
        <v>99248196</v>
      </c>
      <c r="F15" s="35"/>
      <c r="G15" s="36"/>
      <c r="H15" s="37"/>
    </row>
    <row r="16" spans="1:8" hidden="1" outlineLevel="1">
      <c r="A16" s="23"/>
      <c r="B16" s="38" t="s">
        <v>26</v>
      </c>
      <c r="C16" s="145"/>
      <c r="D16" s="40"/>
      <c r="E16" s="41"/>
      <c r="F16" s="40">
        <v>7724307</v>
      </c>
      <c r="G16" s="41">
        <v>149367</v>
      </c>
      <c r="H16" s="37"/>
    </row>
    <row r="17" spans="1:8" hidden="1" outlineLevel="1">
      <c r="A17" s="23"/>
      <c r="B17" s="38" t="s">
        <v>27</v>
      </c>
      <c r="C17" s="145"/>
      <c r="D17" s="40"/>
      <c r="E17" s="41"/>
      <c r="F17" s="40">
        <v>228227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12313988.461538462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378179</v>
      </c>
      <c r="E19" s="109">
        <v>2335987</v>
      </c>
      <c r="F19" s="46"/>
      <c r="G19" s="47"/>
      <c r="H19" s="37">
        <f t="shared" si="0"/>
        <v>2714166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64690</v>
      </c>
      <c r="E21" s="109">
        <v>97557</v>
      </c>
      <c r="F21" s="51"/>
      <c r="G21" s="52"/>
      <c r="H21" s="53">
        <f t="shared" si="0"/>
        <v>162247</v>
      </c>
    </row>
    <row r="22" spans="1:8">
      <c r="A22" s="5"/>
      <c r="B22" s="54" t="s">
        <v>36</v>
      </c>
      <c r="C22" s="48">
        <v>24</v>
      </c>
      <c r="D22" s="110">
        <v>367979</v>
      </c>
      <c r="E22" s="111">
        <v>0</v>
      </c>
      <c r="F22" s="49"/>
      <c r="G22" s="50"/>
      <c r="H22" s="37">
        <f t="shared" si="0"/>
        <v>367979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40">
        <v>51975</v>
      </c>
      <c r="E24" s="111"/>
      <c r="F24" s="49"/>
      <c r="G24" s="50"/>
      <c r="H24" s="37">
        <f t="shared" si="0"/>
        <v>51975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758873</v>
      </c>
      <c r="E28" s="53">
        <f>SUM(E19:E23)-E24</f>
        <v>2433544</v>
      </c>
      <c r="F28" s="53">
        <f>SUM(F19:F23)-F24</f>
        <v>0</v>
      </c>
      <c r="G28" s="53">
        <f>SUM(G19:G23)-G24</f>
        <v>0</v>
      </c>
      <c r="H28" s="50">
        <f>SUM(H19:H23)-H24</f>
        <v>3192417</v>
      </c>
    </row>
    <row r="29" spans="1:8">
      <c r="A29" s="61" t="s">
        <v>43</v>
      </c>
      <c r="B29" s="62"/>
      <c r="C29" s="48">
        <v>40</v>
      </c>
      <c r="D29" s="49">
        <f>D14-D28</f>
        <v>15611508</v>
      </c>
      <c r="E29" s="63">
        <f>E14-E28</f>
        <v>96912209</v>
      </c>
      <c r="F29" s="50">
        <f>F14+F18-F28</f>
        <v>41145065.384615384</v>
      </c>
      <c r="G29" s="49">
        <f>G14-G28</f>
        <v>649421.7391304347</v>
      </c>
      <c r="H29" s="50">
        <f>H14-H28</f>
        <v>142004215.66220737</v>
      </c>
    </row>
    <row r="30" spans="1:8">
      <c r="A30" s="23" t="s">
        <v>44</v>
      </c>
      <c r="B30" s="45" t="s">
        <v>45</v>
      </c>
      <c r="C30" s="33">
        <v>51</v>
      </c>
      <c r="D30" s="112">
        <v>8999</v>
      </c>
      <c r="E30" s="113">
        <v>14049</v>
      </c>
      <c r="F30" s="64"/>
      <c r="G30" s="65"/>
      <c r="H30" s="37">
        <f t="shared" ref="H30:H39" si="1">SUM(D30:G30)</f>
        <v>23048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28085</v>
      </c>
      <c r="E36" s="111">
        <v>1686</v>
      </c>
      <c r="F36" s="64"/>
      <c r="G36" s="65"/>
      <c r="H36" s="37">
        <f t="shared" si="1"/>
        <v>29771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37084</v>
      </c>
      <c r="E47" s="50">
        <f>SUM(E30:E41)</f>
        <v>15735</v>
      </c>
      <c r="F47" s="49">
        <f>SUM(F30:F41)</f>
        <v>0</v>
      </c>
      <c r="G47" s="50">
        <f>SUM(G30:G41)</f>
        <v>0</v>
      </c>
      <c r="H47" s="37">
        <f>SUM(H30:H41)</f>
        <v>52819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15574424</v>
      </c>
      <c r="E48" s="50">
        <f>E29-E47</f>
        <v>96896474</v>
      </c>
      <c r="F48" s="49">
        <f>F29-F47</f>
        <v>41145065.384615384</v>
      </c>
      <c r="G48" s="50">
        <f>G29-G47</f>
        <v>649421.7391304347</v>
      </c>
      <c r="H48" s="37">
        <f>SUM(D48:G48)</f>
        <v>154265385.12374583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15574424</v>
      </c>
      <c r="E57" s="59">
        <f>SUM(E48:E56)</f>
        <v>96896474</v>
      </c>
      <c r="F57" s="58">
        <f>SUM(F48:F56)</f>
        <v>41145065.384615384</v>
      </c>
      <c r="G57" s="59">
        <f>SUM(G48:G56)</f>
        <v>649421.7391304347</v>
      </c>
      <c r="H57" s="69">
        <f>SUM(H48:H56)</f>
        <v>154265385.12374583</v>
      </c>
    </row>
    <row r="58" spans="1:8">
      <c r="A58" s="75"/>
      <c r="B58" s="76" t="s">
        <v>75</v>
      </c>
      <c r="C58" s="33"/>
      <c r="D58" s="58">
        <f>D57+'Feb19'!D58</f>
        <v>44211952.916999996</v>
      </c>
      <c r="E58" s="58">
        <f>E57+'Feb19'!E58</f>
        <v>267964921</v>
      </c>
      <c r="F58" s="58">
        <f>F57+'Feb19'!F58</f>
        <v>108526373.07692307</v>
      </c>
      <c r="G58" s="58">
        <f>G57+'Feb19'!G58</f>
        <v>1792860.8695652173</v>
      </c>
      <c r="H58" s="58">
        <f>H57+'Feb19'!H58</f>
        <v>422496107.86348832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March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115716134</v>
      </c>
      <c r="F84" s="96">
        <f>(+F28+F29+G29)-(F85-F86)</f>
        <v>29480498.662207358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3201637/0.26</f>
        <v>12313988.461538462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115716134</v>
      </c>
      <c r="F87" s="96">
        <f>(F84+F85)-F86</f>
        <v>41794487.123745821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28831076.923076924</v>
      </c>
      <c r="G91" s="103">
        <f>G14</f>
        <v>649421.7391304347</v>
      </c>
      <c r="H91" s="104">
        <f>F91+G91</f>
        <v>29480498.662207358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4"/>
  <sheetViews>
    <sheetView topLeftCell="A18" workbookViewId="0">
      <selection activeCell="B36" sqref="B3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17403103</v>
      </c>
      <c r="E14" s="120">
        <f>E15+E21+E22</f>
        <v>99992140</v>
      </c>
      <c r="F14" s="35">
        <f>(F16-F17)/0.26</f>
        <v>32523269.230769228</v>
      </c>
      <c r="G14" s="36">
        <f>(G16-G17)/0.23</f>
        <v>627321.73913043481</v>
      </c>
      <c r="H14" s="37">
        <f t="shared" ref="H14:H27" si="0">SUM(D14:G14)</f>
        <v>150545833.96989965</v>
      </c>
    </row>
    <row r="15" spans="1:8" hidden="1" outlineLevel="1">
      <c r="A15" s="23"/>
      <c r="B15" s="38" t="s">
        <v>25</v>
      </c>
      <c r="C15" s="145"/>
      <c r="D15" s="40">
        <v>16782053</v>
      </c>
      <c r="E15" s="41">
        <v>99905254</v>
      </c>
      <c r="F15" s="35"/>
      <c r="G15" s="36"/>
      <c r="H15" s="37"/>
    </row>
    <row r="16" spans="1:8" hidden="1" outlineLevel="1">
      <c r="A16" s="23"/>
      <c r="B16" s="38" t="s">
        <v>26</v>
      </c>
      <c r="C16" s="145"/>
      <c r="D16" s="40"/>
      <c r="E16" s="41"/>
      <c r="F16" s="40">
        <v>8748642</v>
      </c>
      <c r="G16" s="41">
        <v>144284</v>
      </c>
      <c r="H16" s="37"/>
    </row>
    <row r="17" spans="1:8" hidden="1" outlineLevel="1">
      <c r="A17" s="23"/>
      <c r="B17" s="38" t="s">
        <v>27</v>
      </c>
      <c r="C17" s="145"/>
      <c r="D17" s="40"/>
      <c r="E17" s="41"/>
      <c r="F17" s="40">
        <v>292592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399661</v>
      </c>
      <c r="E19" s="109">
        <v>2351383</v>
      </c>
      <c r="F19" s="46"/>
      <c r="G19" s="47"/>
      <c r="H19" s="37">
        <f t="shared" si="0"/>
        <v>2751044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68182</v>
      </c>
      <c r="E21" s="109">
        <v>86886</v>
      </c>
      <c r="F21" s="51"/>
      <c r="G21" s="52"/>
      <c r="H21" s="53">
        <f t="shared" si="0"/>
        <v>155068</v>
      </c>
    </row>
    <row r="22" spans="1:8">
      <c r="A22" s="5"/>
      <c r="B22" s="54" t="s">
        <v>36</v>
      </c>
      <c r="C22" s="48">
        <v>24</v>
      </c>
      <c r="D22" s="110">
        <v>552868</v>
      </c>
      <c r="E22" s="111">
        <v>0</v>
      </c>
      <c r="F22" s="49"/>
      <c r="G22" s="50"/>
      <c r="H22" s="37">
        <f t="shared" si="0"/>
        <v>552868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40">
        <v>36575</v>
      </c>
      <c r="E24" s="111"/>
      <c r="F24" s="49"/>
      <c r="G24" s="50"/>
      <c r="H24" s="37">
        <f t="shared" si="0"/>
        <v>36575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984136</v>
      </c>
      <c r="E28" s="53">
        <f>SUM(E19:E23)-E24</f>
        <v>2438269</v>
      </c>
      <c r="F28" s="53">
        <f>SUM(F19:F23)-F24</f>
        <v>0</v>
      </c>
      <c r="G28" s="53">
        <f>SUM(G19:G23)-G24</f>
        <v>0</v>
      </c>
      <c r="H28" s="50">
        <f>SUM(H19:H23)-H24</f>
        <v>3422405</v>
      </c>
    </row>
    <row r="29" spans="1:8">
      <c r="A29" s="61" t="s">
        <v>43</v>
      </c>
      <c r="B29" s="62"/>
      <c r="C29" s="48">
        <v>40</v>
      </c>
      <c r="D29" s="49">
        <f>D14-D28</f>
        <v>16418967</v>
      </c>
      <c r="E29" s="63">
        <f>E14-E28</f>
        <v>97553871</v>
      </c>
      <c r="F29" s="50">
        <f>F14+F18-F28</f>
        <v>32523269.230769228</v>
      </c>
      <c r="G29" s="49">
        <f>G14-G28</f>
        <v>627321.73913043481</v>
      </c>
      <c r="H29" s="50">
        <f>H14-H28</f>
        <v>147123428.96989965</v>
      </c>
    </row>
    <row r="30" spans="1:8">
      <c r="A30" s="23" t="s">
        <v>44</v>
      </c>
      <c r="B30" s="45" t="s">
        <v>45</v>
      </c>
      <c r="C30" s="33">
        <v>51</v>
      </c>
      <c r="D30" s="112">
        <v>3993</v>
      </c>
      <c r="E30" s="113"/>
      <c r="F30" s="64"/>
      <c r="G30" s="65"/>
      <c r="H30" s="37">
        <f t="shared" ref="H30:H39" si="1">SUM(D30:G30)</f>
        <v>3993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6890</v>
      </c>
      <c r="E36" s="111">
        <v>16557</v>
      </c>
      <c r="F36" s="64"/>
      <c r="G36" s="65"/>
      <c r="H36" s="37">
        <f t="shared" si="1"/>
        <v>23447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10883</v>
      </c>
      <c r="E47" s="50">
        <f>SUM(E30:E41)</f>
        <v>16557</v>
      </c>
      <c r="F47" s="49">
        <f>SUM(F30:F41)</f>
        <v>0</v>
      </c>
      <c r="G47" s="50">
        <f>SUM(G30:G41)</f>
        <v>0</v>
      </c>
      <c r="H47" s="37">
        <f>SUM(H30:H41)</f>
        <v>27440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16408084</v>
      </c>
      <c r="E48" s="50">
        <f>E29-E47</f>
        <v>97537314</v>
      </c>
      <c r="F48" s="49">
        <f>F29-F47</f>
        <v>32523269.230769228</v>
      </c>
      <c r="G48" s="50">
        <f>G29-G47</f>
        <v>627321.73913043481</v>
      </c>
      <c r="H48" s="37">
        <f>SUM(D48:G48)</f>
        <v>147095988.96989965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16408084</v>
      </c>
      <c r="E57" s="59">
        <f>SUM(E48:E56)</f>
        <v>97537314</v>
      </c>
      <c r="F57" s="58">
        <f>SUM(F48:F56)</f>
        <v>32523269.230769228</v>
      </c>
      <c r="G57" s="59">
        <f>SUM(G48:G56)</f>
        <v>627321.73913043481</v>
      </c>
      <c r="H57" s="69">
        <f>SUM(H48:H56)</f>
        <v>147095988.96989965</v>
      </c>
    </row>
    <row r="58" spans="1:8">
      <c r="A58" s="75"/>
      <c r="B58" s="76" t="s">
        <v>75</v>
      </c>
      <c r="C58" s="33"/>
      <c r="D58" s="58">
        <f>D57+'Mar19'!D58</f>
        <v>60620036.916999996</v>
      </c>
      <c r="E58" s="50">
        <f>E57+'Mar19'!E58</f>
        <v>365502235</v>
      </c>
      <c r="F58" s="50">
        <f>F57+'Mar19'!F58</f>
        <v>141049642.30769229</v>
      </c>
      <c r="G58" s="50">
        <f>G57+'Mar19'!G58</f>
        <v>2420182.6086956523</v>
      </c>
      <c r="H58" s="50">
        <f>H57+'Mar19'!H58</f>
        <v>569592096.83338797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April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117395243</v>
      </c>
      <c r="F84" s="96">
        <f>(+F28+F29+G29)-(F85-F86)</f>
        <v>33150590.969899662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117395243</v>
      </c>
      <c r="F87" s="96">
        <f>(F84+F85)-F86</f>
        <v>33150590.969899662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32523269.230769228</v>
      </c>
      <c r="G91" s="103">
        <f>G14</f>
        <v>627321.73913043481</v>
      </c>
      <c r="H91" s="104">
        <f>F91+G91</f>
        <v>33150590.969899662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24"/>
  <sheetViews>
    <sheetView topLeftCell="A28" workbookViewId="0">
      <selection activeCell="K25" sqref="K2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17731568</v>
      </c>
      <c r="E14" s="120">
        <f>E15+E21+E22</f>
        <v>102214720</v>
      </c>
      <c r="F14" s="35">
        <f>(F16-F17)/0.26</f>
        <v>42431192.307692304</v>
      </c>
      <c r="G14" s="36">
        <f>(G16-G17)/0.23</f>
        <v>633182.6086956521</v>
      </c>
      <c r="H14" s="37">
        <f t="shared" ref="H14:H27" si="0">SUM(D14:G14)</f>
        <v>163010662.91638795</v>
      </c>
    </row>
    <row r="15" spans="1:8" outlineLevel="1">
      <c r="A15" s="23"/>
      <c r="B15" s="38" t="s">
        <v>25</v>
      </c>
      <c r="C15" s="145"/>
      <c r="D15" s="40">
        <v>17197874</v>
      </c>
      <c r="E15" s="41">
        <v>102126565</v>
      </c>
      <c r="F15" s="35"/>
      <c r="G15" s="36"/>
      <c r="H15" s="37"/>
    </row>
    <row r="16" spans="1:8" outlineLevel="1">
      <c r="A16" s="23"/>
      <c r="B16" s="38" t="s">
        <v>132</v>
      </c>
      <c r="C16" s="145"/>
      <c r="D16" s="40"/>
      <c r="E16" s="41"/>
      <c r="F16" s="40">
        <v>11246038</v>
      </c>
      <c r="G16" s="41">
        <v>145632</v>
      </c>
      <c r="H16" s="37"/>
    </row>
    <row r="17" spans="1:10" outlineLevel="1">
      <c r="A17" s="23"/>
      <c r="B17" s="38" t="s">
        <v>133</v>
      </c>
      <c r="C17" s="145"/>
      <c r="D17" s="40"/>
      <c r="E17" s="41"/>
      <c r="F17" s="40">
        <v>213928</v>
      </c>
      <c r="G17" s="41">
        <v>0</v>
      </c>
      <c r="H17" s="37"/>
    </row>
    <row r="18" spans="1:10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10">
      <c r="A19" s="5" t="s">
        <v>30</v>
      </c>
      <c r="B19" s="45" t="s">
        <v>31</v>
      </c>
      <c r="C19" s="31">
        <v>21</v>
      </c>
      <c r="D19" s="108">
        <v>412535</v>
      </c>
      <c r="E19" s="109">
        <v>2400398</v>
      </c>
      <c r="F19" s="46"/>
      <c r="G19" s="47"/>
      <c r="H19" s="37">
        <f t="shared" si="0"/>
        <v>2812933</v>
      </c>
    </row>
    <row r="20" spans="1:10">
      <c r="A20" s="5" t="s">
        <v>32</v>
      </c>
      <c r="B20" s="10" t="s">
        <v>33</v>
      </c>
      <c r="C20" s="48">
        <v>22</v>
      </c>
      <c r="D20" s="110">
        <v>0</v>
      </c>
      <c r="E20" s="111"/>
      <c r="F20" s="46"/>
      <c r="G20" s="47"/>
      <c r="H20" s="37">
        <f t="shared" si="0"/>
        <v>0</v>
      </c>
    </row>
    <row r="21" spans="1:10">
      <c r="A21" s="5" t="s">
        <v>34</v>
      </c>
      <c r="B21" s="45" t="s">
        <v>35</v>
      </c>
      <c r="C21" s="31">
        <v>23</v>
      </c>
      <c r="D21" s="108">
        <v>65596</v>
      </c>
      <c r="E21" s="109">
        <v>88155</v>
      </c>
      <c r="F21" s="51"/>
      <c r="G21" s="52"/>
      <c r="H21" s="53">
        <f t="shared" si="0"/>
        <v>153751</v>
      </c>
    </row>
    <row r="22" spans="1:10">
      <c r="A22" s="5"/>
      <c r="B22" s="54" t="s">
        <v>36</v>
      </c>
      <c r="C22" s="48">
        <v>24</v>
      </c>
      <c r="D22" s="110">
        <v>468098</v>
      </c>
      <c r="E22" s="111">
        <v>0</v>
      </c>
      <c r="F22" s="49"/>
      <c r="G22" s="50"/>
      <c r="H22" s="37">
        <f t="shared" si="0"/>
        <v>468098</v>
      </c>
      <c r="J22" s="110"/>
    </row>
    <row r="23" spans="1:10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10">
      <c r="A24" s="5"/>
      <c r="B24" s="55" t="s">
        <v>38</v>
      </c>
      <c r="C24" s="48">
        <v>26</v>
      </c>
      <c r="D24" s="111">
        <v>99572</v>
      </c>
      <c r="E24" s="111"/>
      <c r="F24" s="49"/>
      <c r="G24" s="50"/>
      <c r="H24" s="37">
        <f t="shared" si="0"/>
        <v>99572</v>
      </c>
    </row>
    <row r="25" spans="1:10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10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10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10">
      <c r="A28" s="5"/>
      <c r="B28" s="45" t="s">
        <v>42</v>
      </c>
      <c r="C28" s="31">
        <v>30</v>
      </c>
      <c r="D28" s="53">
        <f>SUM(D19:D23)-D24</f>
        <v>846657</v>
      </c>
      <c r="E28" s="53">
        <f>SUM(E19:E23)-E24</f>
        <v>2488553</v>
      </c>
      <c r="F28" s="53">
        <f>SUM(F19:F23)-F24</f>
        <v>0</v>
      </c>
      <c r="G28" s="53">
        <f>SUM(G19:G23)-G24</f>
        <v>0</v>
      </c>
      <c r="H28" s="50">
        <f>SUM(H19:H23)-H24</f>
        <v>3335210</v>
      </c>
    </row>
    <row r="29" spans="1:10">
      <c r="A29" s="61" t="s">
        <v>43</v>
      </c>
      <c r="B29" s="62"/>
      <c r="C29" s="48">
        <v>40</v>
      </c>
      <c r="D29" s="49">
        <f>D14-D28</f>
        <v>16884911</v>
      </c>
      <c r="E29" s="63">
        <f>E14-E28</f>
        <v>99726167</v>
      </c>
      <c r="F29" s="50">
        <f>F14+F18-F28</f>
        <v>42431192.307692304</v>
      </c>
      <c r="G29" s="49">
        <f>G14-G28</f>
        <v>633182.6086956521</v>
      </c>
      <c r="H29" s="50">
        <f>H14-H28</f>
        <v>159675452.91638795</v>
      </c>
    </row>
    <row r="30" spans="1:10">
      <c r="A30" s="23" t="s">
        <v>44</v>
      </c>
      <c r="B30" s="45" t="s">
        <v>45</v>
      </c>
      <c r="C30" s="33">
        <v>51</v>
      </c>
      <c r="D30" s="112">
        <v>4446</v>
      </c>
      <c r="E30" s="113">
        <v>5592</v>
      </c>
      <c r="F30" s="64"/>
      <c r="G30" s="65"/>
      <c r="H30" s="37">
        <f t="shared" ref="H30:H39" si="1">SUM(D30:G30)</f>
        <v>10038</v>
      </c>
    </row>
    <row r="31" spans="1:10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10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4402</v>
      </c>
      <c r="E36" s="111">
        <v>4173</v>
      </c>
      <c r="F36" s="64"/>
      <c r="G36" s="65"/>
      <c r="H36" s="37">
        <f t="shared" si="1"/>
        <v>8575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8848</v>
      </c>
      <c r="E47" s="50">
        <f>SUM(E30:E41)</f>
        <v>9765</v>
      </c>
      <c r="F47" s="49">
        <f>SUM(F30:F41)</f>
        <v>0</v>
      </c>
      <c r="G47" s="50">
        <f>SUM(G30:G41)</f>
        <v>0</v>
      </c>
      <c r="H47" s="37">
        <f>SUM(H30:H41)</f>
        <v>18613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16876063</v>
      </c>
      <c r="E48" s="50">
        <f>E29-E47</f>
        <v>99716402</v>
      </c>
      <c r="F48" s="49">
        <f>F29-F47</f>
        <v>42431192.307692304</v>
      </c>
      <c r="G48" s="50">
        <f>G29-G47</f>
        <v>633182.6086956521</v>
      </c>
      <c r="H48" s="37">
        <f>SUM(D48:G48)</f>
        <v>159656839.91638795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16876063</v>
      </c>
      <c r="E57" s="59">
        <f>SUM(E48:E56)</f>
        <v>99716402</v>
      </c>
      <c r="F57" s="58">
        <f>SUM(F48:F56)</f>
        <v>42431192.307692304</v>
      </c>
      <c r="G57" s="59">
        <f>SUM(G48:G56)</f>
        <v>633182.6086956521</v>
      </c>
      <c r="H57" s="69">
        <f>SUM(H48:H56)</f>
        <v>159656839.91638795</v>
      </c>
    </row>
    <row r="58" spans="1:8">
      <c r="A58" s="75"/>
      <c r="B58" s="76" t="s">
        <v>75</v>
      </c>
      <c r="C58" s="33"/>
      <c r="D58" s="58">
        <f>D57+'Apr19'!D58</f>
        <v>77496099.916999996</v>
      </c>
      <c r="E58" s="58">
        <f>E57+'Apr19'!E58</f>
        <v>465218637</v>
      </c>
      <c r="F58" s="58">
        <f>F57+'Apr19'!F58</f>
        <v>183480834.61538458</v>
      </c>
      <c r="G58" s="58">
        <f>G57+'Apr19'!G58</f>
        <v>3053365.2173913047</v>
      </c>
      <c r="H58" s="37">
        <f>H57+'Apr19'!H58</f>
        <v>729248936.74977589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119946288</v>
      </c>
      <c r="F84" s="96">
        <f>(+F28+F29+G29)-(F85-F86)</f>
        <v>43064374.916387953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119946288</v>
      </c>
      <c r="F87" s="96">
        <f>(F84+F85)-F86</f>
        <v>43064374.916387953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42431192.307692304</v>
      </c>
      <c r="G91" s="103">
        <f>G14</f>
        <v>633182.6086956521</v>
      </c>
      <c r="H91" s="104">
        <f>F91+G91</f>
        <v>43064374.916387953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24"/>
  <sheetViews>
    <sheetView topLeftCell="A19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135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18148965</v>
      </c>
      <c r="E14" s="120">
        <f>E15+E21+E22</f>
        <v>101109956</v>
      </c>
      <c r="F14" s="35">
        <f>(F16-F17)/0.26</f>
        <v>34440338.461538464</v>
      </c>
      <c r="G14" s="36">
        <f>(G16-G17)/0.23</f>
        <v>641304.34782608692</v>
      </c>
      <c r="H14" s="37">
        <f t="shared" ref="H14:H27" si="0">SUM(D14:G14)</f>
        <v>154340563.80936456</v>
      </c>
    </row>
    <row r="15" spans="1:8" hidden="1" outlineLevel="1">
      <c r="A15" s="23"/>
      <c r="B15" s="38" t="s">
        <v>25</v>
      </c>
      <c r="C15" s="145"/>
      <c r="D15" s="40">
        <v>17494023</v>
      </c>
      <c r="E15" s="41">
        <v>101000207</v>
      </c>
      <c r="F15" s="35"/>
      <c r="G15" s="36"/>
      <c r="H15" s="37"/>
    </row>
    <row r="16" spans="1:8" hidden="1" outlineLevel="1">
      <c r="A16" s="23"/>
      <c r="B16" s="38" t="s">
        <v>132</v>
      </c>
      <c r="C16" s="145"/>
      <c r="D16" s="40"/>
      <c r="E16" s="41"/>
      <c r="F16" s="40">
        <v>9168790</v>
      </c>
      <c r="G16" s="41">
        <v>147500</v>
      </c>
      <c r="H16" s="37"/>
    </row>
    <row r="17" spans="1:8" hidden="1" outlineLevel="1">
      <c r="A17" s="23"/>
      <c r="B17" s="38" t="s">
        <v>133</v>
      </c>
      <c r="C17" s="145"/>
      <c r="D17" s="40"/>
      <c r="E17" s="41"/>
      <c r="F17" s="40">
        <v>214302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8037723.076923077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420522</v>
      </c>
      <c r="E19" s="109">
        <v>2373898</v>
      </c>
      <c r="F19" s="46"/>
      <c r="G19" s="47"/>
      <c r="H19" s="37">
        <f t="shared" si="0"/>
        <v>2794420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65279</v>
      </c>
      <c r="E21" s="109">
        <v>109749</v>
      </c>
      <c r="F21" s="46"/>
      <c r="G21" s="47"/>
      <c r="H21" s="53">
        <f t="shared" si="0"/>
        <v>175028</v>
      </c>
    </row>
    <row r="22" spans="1:8">
      <c r="A22" s="5"/>
      <c r="B22" s="54" t="s">
        <v>36</v>
      </c>
      <c r="C22" s="48">
        <v>24</v>
      </c>
      <c r="D22" s="110">
        <v>589663</v>
      </c>
      <c r="E22" s="111">
        <v>0</v>
      </c>
      <c r="F22" s="46"/>
      <c r="G22" s="47"/>
      <c r="H22" s="37">
        <f t="shared" si="0"/>
        <v>589663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-20047</v>
      </c>
      <c r="E24" s="111"/>
      <c r="F24" s="46"/>
      <c r="G24" s="47"/>
      <c r="H24" s="37">
        <f t="shared" si="0"/>
        <v>-20047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1095511</v>
      </c>
      <c r="E28" s="53">
        <f>SUM(E19:E23)-E24</f>
        <v>2483647</v>
      </c>
      <c r="F28" s="53">
        <f>SUM(F19:F23)-F24</f>
        <v>0</v>
      </c>
      <c r="G28" s="53">
        <f>SUM(G19:G23)-G24</f>
        <v>0</v>
      </c>
      <c r="H28" s="50">
        <f>SUM(H19:H23)-H24</f>
        <v>3579158</v>
      </c>
    </row>
    <row r="29" spans="1:8">
      <c r="A29" s="61" t="s">
        <v>43</v>
      </c>
      <c r="B29" s="62"/>
      <c r="C29" s="48">
        <v>40</v>
      </c>
      <c r="D29" s="49">
        <f>D14-D28</f>
        <v>17053454</v>
      </c>
      <c r="E29" s="63">
        <f>E14-E28</f>
        <v>98626309</v>
      </c>
      <c r="F29" s="50">
        <f>F14+F18-F28</f>
        <v>42478061.538461544</v>
      </c>
      <c r="G29" s="49">
        <f>G14-G28</f>
        <v>641304.34782608692</v>
      </c>
      <c r="H29" s="50">
        <f>H14-H28</f>
        <v>150761405.80936456</v>
      </c>
    </row>
    <row r="30" spans="1:8">
      <c r="A30" s="23" t="s">
        <v>44</v>
      </c>
      <c r="B30" s="45" t="s">
        <v>45</v>
      </c>
      <c r="C30" s="33">
        <v>51</v>
      </c>
      <c r="D30" s="112">
        <v>2995</v>
      </c>
      <c r="E30" s="113"/>
      <c r="F30" s="64"/>
      <c r="G30" s="65"/>
      <c r="H30" s="37">
        <f t="shared" ref="H30:H39" si="1">SUM(D30:G30)</f>
        <v>2995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38096</v>
      </c>
      <c r="E36" s="111">
        <v>13950</v>
      </c>
      <c r="F36" s="64"/>
      <c r="G36" s="65"/>
      <c r="H36" s="37">
        <f t="shared" si="1"/>
        <v>52046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41091</v>
      </c>
      <c r="E47" s="50">
        <f>SUM(E30:E41)</f>
        <v>13950</v>
      </c>
      <c r="F47" s="49">
        <f>SUM(F30:F41)</f>
        <v>0</v>
      </c>
      <c r="G47" s="50">
        <f>SUM(G30:G41)</f>
        <v>0</v>
      </c>
      <c r="H47" s="37">
        <f>SUM(H30:H41)</f>
        <v>55041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17012363</v>
      </c>
      <c r="E48" s="50">
        <f>E29-E47</f>
        <v>98612359</v>
      </c>
      <c r="F48" s="49">
        <f>F29-F47</f>
        <v>42478061.538461544</v>
      </c>
      <c r="G48" s="50">
        <f>G29-G47</f>
        <v>641304.34782608692</v>
      </c>
      <c r="H48" s="37">
        <f>SUM(D48:G48)</f>
        <v>158744087.88628763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17012363</v>
      </c>
      <c r="E57" s="59">
        <f>SUM(E48:E56)</f>
        <v>98612359</v>
      </c>
      <c r="F57" s="58">
        <f>SUM(F48:F56)</f>
        <v>42478061.538461544</v>
      </c>
      <c r="G57" s="59">
        <f>SUM(G48:G56)</f>
        <v>641304.34782608692</v>
      </c>
      <c r="H57" s="69">
        <f>SUM(H48:H56)</f>
        <v>158744087.88628763</v>
      </c>
    </row>
    <row r="58" spans="1:8">
      <c r="A58" s="75"/>
      <c r="B58" s="76" t="s">
        <v>75</v>
      </c>
      <c r="C58" s="33"/>
      <c r="D58" s="58">
        <f>D57+'May19'!D58</f>
        <v>94508462.916999996</v>
      </c>
      <c r="E58" s="58">
        <f>E57+'May19'!E58</f>
        <v>563830996</v>
      </c>
      <c r="F58" s="58">
        <f>F57+'May19'!F58</f>
        <v>225958896.15384611</v>
      </c>
      <c r="G58" s="58">
        <f>G57+'May19'!G58</f>
        <v>3694669.5652173916</v>
      </c>
      <c r="H58" s="58">
        <f>H57+'May19'!H58</f>
        <v>887993024.63606358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>H5</f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June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119258921</v>
      </c>
      <c r="F84" s="96">
        <f>(+F28+F29+G29)-(F85-F86)</f>
        <v>35081642.80936455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2089808/0.26</f>
        <v>8037723.076923077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119258921</v>
      </c>
      <c r="F87" s="96">
        <f>(F84+F85)-F86</f>
        <v>43119365.88628763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34440338.461538464</v>
      </c>
      <c r="G91" s="103">
        <f>G14</f>
        <v>641304.34782608692</v>
      </c>
      <c r="H91" s="104">
        <f>F91+G91</f>
        <v>35081642.80936455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24"/>
  <sheetViews>
    <sheetView topLeftCell="A33" workbookViewId="0">
      <selection activeCell="D15" sqref="D1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136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19689524</v>
      </c>
      <c r="E14" s="120">
        <f>E15+E21+E22</f>
        <v>103327019</v>
      </c>
      <c r="F14" s="35">
        <f>(F16-F17)/0.26</f>
        <v>42591561.538461536</v>
      </c>
      <c r="G14" s="36">
        <f>(G16-G17)/0.23</f>
        <v>1132269.5652173914</v>
      </c>
      <c r="H14" s="37">
        <f t="shared" ref="H14:H27" si="0">SUM(D14:G14)</f>
        <v>166740374.10367894</v>
      </c>
    </row>
    <row r="15" spans="1:8" hidden="1" outlineLevel="1">
      <c r="A15" s="23"/>
      <c r="B15" s="38" t="s">
        <v>25</v>
      </c>
      <c r="C15" s="145"/>
      <c r="D15" s="40">
        <v>18840997</v>
      </c>
      <c r="E15" s="41">
        <v>103231077</v>
      </c>
      <c r="F15" s="35"/>
      <c r="G15" s="36"/>
      <c r="H15" s="37"/>
    </row>
    <row r="16" spans="1:8" hidden="1" outlineLevel="1">
      <c r="A16" s="23"/>
      <c r="B16" s="38" t="s">
        <v>132</v>
      </c>
      <c r="C16" s="145"/>
      <c r="D16" s="40"/>
      <c r="E16" s="41"/>
      <c r="F16" s="40">
        <v>11513442</v>
      </c>
      <c r="G16" s="41">
        <v>260422</v>
      </c>
      <c r="H16" s="37"/>
    </row>
    <row r="17" spans="1:8" hidden="1" outlineLevel="1">
      <c r="A17" s="23"/>
      <c r="B17" s="38" t="s">
        <v>133</v>
      </c>
      <c r="C17" s="145"/>
      <c r="D17" s="40"/>
      <c r="E17" s="41"/>
      <c r="F17" s="40">
        <v>439636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453601</v>
      </c>
      <c r="E19" s="109">
        <v>2422706</v>
      </c>
      <c r="F19" s="46"/>
      <c r="G19" s="47"/>
      <c r="H19" s="37">
        <f t="shared" si="0"/>
        <v>2876307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71721</v>
      </c>
      <c r="E21" s="109">
        <v>95942</v>
      </c>
      <c r="F21" s="46"/>
      <c r="G21" s="47"/>
      <c r="H21" s="53">
        <f t="shared" si="0"/>
        <v>167663</v>
      </c>
    </row>
    <row r="22" spans="1:8">
      <c r="A22" s="5"/>
      <c r="B22" s="54" t="s">
        <v>36</v>
      </c>
      <c r="C22" s="48">
        <v>24</v>
      </c>
      <c r="D22" s="110">
        <v>776806</v>
      </c>
      <c r="E22" s="111">
        <v>0</v>
      </c>
      <c r="F22" s="46"/>
      <c r="G22" s="47"/>
      <c r="H22" s="37">
        <f t="shared" si="0"/>
        <v>776806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16861</v>
      </c>
      <c r="E24" s="111"/>
      <c r="F24" s="46"/>
      <c r="G24" s="47"/>
      <c r="H24" s="37">
        <f t="shared" si="0"/>
        <v>16861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1285267</v>
      </c>
      <c r="E28" s="53">
        <f>SUM(E19:E23)-E24</f>
        <v>2518648</v>
      </c>
      <c r="F28" s="53">
        <f>SUM(F19:F23)-F24</f>
        <v>0</v>
      </c>
      <c r="G28" s="53">
        <f>SUM(G19:G23)-G24</f>
        <v>0</v>
      </c>
      <c r="H28" s="50">
        <f>SUM(H19:H23)-H24</f>
        <v>3803915</v>
      </c>
    </row>
    <row r="29" spans="1:8">
      <c r="A29" s="61" t="s">
        <v>43</v>
      </c>
      <c r="B29" s="62"/>
      <c r="C29" s="48">
        <v>40</v>
      </c>
      <c r="D29" s="49">
        <f>D14-D28</f>
        <v>18404257</v>
      </c>
      <c r="E29" s="63">
        <f>E14-E28</f>
        <v>100808371</v>
      </c>
      <c r="F29" s="50">
        <f>F14+F18-F28</f>
        <v>42591561.538461536</v>
      </c>
      <c r="G29" s="49">
        <f>G14-G28</f>
        <v>1132269.5652173914</v>
      </c>
      <c r="H29" s="50">
        <f>H14-H28</f>
        <v>162936459.10367894</v>
      </c>
    </row>
    <row r="30" spans="1:8">
      <c r="A30" s="23" t="s">
        <v>44</v>
      </c>
      <c r="B30" s="45" t="s">
        <v>45</v>
      </c>
      <c r="C30" s="33">
        <v>51</v>
      </c>
      <c r="D30" s="112">
        <v>4433</v>
      </c>
      <c r="E30" s="113">
        <v>5763</v>
      </c>
      <c r="F30" s="64"/>
      <c r="G30" s="65"/>
      <c r="H30" s="37">
        <f t="shared" ref="H30:H39" si="1">SUM(D30:G30)</f>
        <v>10196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164252</v>
      </c>
      <c r="E36" s="111">
        <v>7988</v>
      </c>
      <c r="F36" s="64"/>
      <c r="G36" s="65"/>
      <c r="H36" s="37">
        <f t="shared" si="1"/>
        <v>172240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168685</v>
      </c>
      <c r="E47" s="50">
        <f>SUM(E30:E41)</f>
        <v>13751</v>
      </c>
      <c r="F47" s="49">
        <f>SUM(F30:F41)</f>
        <v>0</v>
      </c>
      <c r="G47" s="50">
        <f>SUM(G30:G41)</f>
        <v>0</v>
      </c>
      <c r="H47" s="37">
        <f>SUM(H30:H41)</f>
        <v>182436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18235572</v>
      </c>
      <c r="E48" s="50">
        <f>E29-E47</f>
        <v>100794620</v>
      </c>
      <c r="F48" s="49">
        <f>F29-F47</f>
        <v>42591561.538461536</v>
      </c>
      <c r="G48" s="50">
        <f>G29-G47</f>
        <v>1132269.5652173914</v>
      </c>
      <c r="H48" s="37">
        <f>SUM(D48:G48)</f>
        <v>162754023.10367894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18235572</v>
      </c>
      <c r="E57" s="59">
        <f>SUM(E48:E56)</f>
        <v>100794620</v>
      </c>
      <c r="F57" s="58">
        <f>SUM(F48:F56)</f>
        <v>42591561.538461536</v>
      </c>
      <c r="G57" s="59">
        <f>SUM(G48:G56)</f>
        <v>1132269.5652173914</v>
      </c>
      <c r="H57" s="69">
        <f>SUM(H48:H56)</f>
        <v>162754023.10367894</v>
      </c>
    </row>
    <row r="58" spans="1:8">
      <c r="A58" s="75"/>
      <c r="B58" s="76" t="s">
        <v>75</v>
      </c>
      <c r="C58" s="33"/>
      <c r="D58" s="58">
        <f>D57+June19!D58</f>
        <v>112744034.917</v>
      </c>
      <c r="E58" s="58">
        <f>E57+June19!E58</f>
        <v>664625616</v>
      </c>
      <c r="F58" s="58">
        <f>F57+June19!F58</f>
        <v>268550457.69230765</v>
      </c>
      <c r="G58" s="58">
        <f>G57+June19!G58</f>
        <v>4826939.1304347832</v>
      </c>
      <c r="H58" s="58">
        <f>H57+June19!H58</f>
        <v>1050747047.7397425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July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123016543</v>
      </c>
      <c r="F84" s="96">
        <f>(+F28+F29+G29)-(F85-F86)</f>
        <v>43723831.103678927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123016543</v>
      </c>
      <c r="F87" s="96">
        <f>(F84+F85)-F86</f>
        <v>43723831.103678927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42591561.538461536</v>
      </c>
      <c r="G91" s="103">
        <f>G14</f>
        <v>1132269.5652173914</v>
      </c>
      <c r="H91" s="104">
        <f>F91+G91</f>
        <v>43723831.103678927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24"/>
  <sheetViews>
    <sheetView topLeftCell="A28" workbookViewId="0">
      <selection activeCell="E21" sqref="E21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137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18058399</v>
      </c>
      <c r="E14" s="120">
        <f>E15+E21+E22</f>
        <v>102421611</v>
      </c>
      <c r="F14" s="35">
        <f>(F16-F17)/0.26</f>
        <v>41454446.153846152</v>
      </c>
      <c r="G14" s="36">
        <f>(G16-G17)/0.23</f>
        <v>744060.86956521741</v>
      </c>
      <c r="H14" s="37">
        <f t="shared" ref="H14:H27" si="0">SUM(D14:G14)</f>
        <v>162678517.02341136</v>
      </c>
    </row>
    <row r="15" spans="1:8" outlineLevel="1">
      <c r="A15" s="23"/>
      <c r="B15" s="38" t="s">
        <v>25</v>
      </c>
      <c r="C15" s="145"/>
      <c r="D15" s="40">
        <v>17353945</v>
      </c>
      <c r="E15" s="41">
        <v>102329764</v>
      </c>
      <c r="F15" s="35"/>
      <c r="G15" s="36"/>
      <c r="H15" s="37"/>
    </row>
    <row r="16" spans="1:8" outlineLevel="1">
      <c r="A16" s="23"/>
      <c r="B16" s="38" t="s">
        <v>132</v>
      </c>
      <c r="C16" s="145"/>
      <c r="D16" s="40"/>
      <c r="E16" s="41"/>
      <c r="F16" s="40">
        <v>10986847</v>
      </c>
      <c r="G16" s="41">
        <v>171134</v>
      </c>
      <c r="H16" s="37"/>
    </row>
    <row r="17" spans="1:8" outlineLevel="1">
      <c r="A17" s="23"/>
      <c r="B17" s="38" t="s">
        <v>133</v>
      </c>
      <c r="C17" s="145"/>
      <c r="D17" s="40"/>
      <c r="E17" s="41"/>
      <c r="F17" s="40">
        <v>208691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417920</v>
      </c>
      <c r="E19" s="109">
        <v>2394817</v>
      </c>
      <c r="F19" s="46"/>
      <c r="G19" s="47"/>
      <c r="H19" s="37">
        <f t="shared" si="0"/>
        <v>2812737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4874</v>
      </c>
      <c r="F20" s="46"/>
      <c r="G20" s="47"/>
      <c r="H20" s="37">
        <f t="shared" si="0"/>
        <v>4874</v>
      </c>
    </row>
    <row r="21" spans="1:8">
      <c r="A21" s="5" t="s">
        <v>34</v>
      </c>
      <c r="B21" s="45" t="s">
        <v>35</v>
      </c>
      <c r="C21" s="31">
        <v>23</v>
      </c>
      <c r="D21" s="108">
        <v>71010</v>
      </c>
      <c r="E21" s="109">
        <v>91847</v>
      </c>
      <c r="F21" s="46"/>
      <c r="G21" s="47"/>
      <c r="H21" s="53">
        <f t="shared" si="0"/>
        <v>162857</v>
      </c>
    </row>
    <row r="22" spans="1:8">
      <c r="A22" s="5"/>
      <c r="B22" s="54" t="s">
        <v>36</v>
      </c>
      <c r="C22" s="48">
        <v>24</v>
      </c>
      <c r="D22" s="108">
        <v>633444</v>
      </c>
      <c r="E22" s="111">
        <v>0</v>
      </c>
      <c r="F22" s="46"/>
      <c r="G22" s="47"/>
      <c r="H22" s="37">
        <f t="shared" si="0"/>
        <v>633444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255.9</v>
      </c>
      <c r="E24" s="111"/>
      <c r="F24" s="46"/>
      <c r="G24" s="47"/>
      <c r="H24" s="37">
        <f t="shared" si="0"/>
        <v>255.9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1122118.1000000001</v>
      </c>
      <c r="E28" s="53">
        <f>SUM(E19:E23)-E24</f>
        <v>2491538</v>
      </c>
      <c r="F28" s="53">
        <f>SUM(F19:F23)-F24</f>
        <v>0</v>
      </c>
      <c r="G28" s="53">
        <f>SUM(G19:G23)-G24</f>
        <v>0</v>
      </c>
      <c r="H28" s="50">
        <f>SUM(H19:H23)-H24</f>
        <v>3613656.1</v>
      </c>
    </row>
    <row r="29" spans="1:8">
      <c r="A29" s="61" t="s">
        <v>43</v>
      </c>
      <c r="B29" s="62"/>
      <c r="C29" s="48">
        <v>40</v>
      </c>
      <c r="D29" s="49">
        <f>D14-D28</f>
        <v>16936280.899999999</v>
      </c>
      <c r="E29" s="63">
        <f>E14-E28</f>
        <v>99930073</v>
      </c>
      <c r="F29" s="50">
        <f>F14+F18-F28</f>
        <v>41454446.153846152</v>
      </c>
      <c r="G29" s="49">
        <f>G14-G28</f>
        <v>744060.86956521741</v>
      </c>
      <c r="H29" s="50">
        <f>H14-H28</f>
        <v>159064860.92341137</v>
      </c>
    </row>
    <row r="30" spans="1:8">
      <c r="A30" s="23" t="s">
        <v>44</v>
      </c>
      <c r="B30" s="45" t="s">
        <v>45</v>
      </c>
      <c r="C30" s="33">
        <v>51</v>
      </c>
      <c r="D30" s="112">
        <v>4433</v>
      </c>
      <c r="E30" s="113">
        <v>5763</v>
      </c>
      <c r="F30" s="64"/>
      <c r="G30" s="65"/>
      <c r="H30" s="37">
        <f t="shared" ref="H30:H39" si="1">SUM(D30:G30)</f>
        <v>10196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164252</v>
      </c>
      <c r="E36" s="138">
        <v>7988</v>
      </c>
      <c r="F36" s="64"/>
      <c r="G36" s="65"/>
      <c r="H36" s="37">
        <f t="shared" si="1"/>
        <v>172240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168685</v>
      </c>
      <c r="E47" s="50">
        <f>SUM(E30:E41)</f>
        <v>13751</v>
      </c>
      <c r="F47" s="49">
        <f>SUM(F30:F41)</f>
        <v>0</v>
      </c>
      <c r="G47" s="50">
        <f>SUM(G30:G41)</f>
        <v>0</v>
      </c>
      <c r="H47" s="37">
        <f>SUM(H30:H41)</f>
        <v>182436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16767595.899999999</v>
      </c>
      <c r="E48" s="50">
        <f>E29-E47</f>
        <v>99916322</v>
      </c>
      <c r="F48" s="49">
        <f>F29-F47</f>
        <v>41454446.153846152</v>
      </c>
      <c r="G48" s="50">
        <f>G29-G47</f>
        <v>744060.86956521741</v>
      </c>
      <c r="H48" s="37">
        <f>SUM(D48:G48)</f>
        <v>158882424.92341137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16767595.899999999</v>
      </c>
      <c r="E57" s="59">
        <f>SUM(E48:E56)</f>
        <v>99916322</v>
      </c>
      <c r="F57" s="58">
        <f>SUM(F48:F56)</f>
        <v>41454446.153846152</v>
      </c>
      <c r="G57" s="59">
        <f>SUM(G48:G56)</f>
        <v>744060.86956521741</v>
      </c>
      <c r="H57" s="69">
        <f>SUM(H48:H56)</f>
        <v>158882424.92341137</v>
      </c>
    </row>
    <row r="58" spans="1:8">
      <c r="A58" s="75"/>
      <c r="B58" s="76" t="s">
        <v>75</v>
      </c>
      <c r="C58" s="33"/>
      <c r="D58" s="58">
        <f>D57+'Jul19'!D58</f>
        <v>129511630.817</v>
      </c>
      <c r="E58" s="58">
        <f>E57+'Jul19'!E58</f>
        <v>764541938</v>
      </c>
      <c r="F58" s="58">
        <f>F57+'Jul19'!F58</f>
        <v>310004903.8461538</v>
      </c>
      <c r="G58" s="58">
        <f>G57+'Jul19'!G58</f>
        <v>5571000.0000000009</v>
      </c>
      <c r="H58" s="58">
        <f>H57+'Jul19'!H58</f>
        <v>1209629472.6631539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August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120480010</v>
      </c>
      <c r="F84" s="96">
        <f>(+F28+F29+G29)-(F85-F86)</f>
        <v>42198507.023411371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120480010</v>
      </c>
      <c r="F87" s="96">
        <f>(F84+F85)-F86</f>
        <v>42198507.023411371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41454446.153846152</v>
      </c>
      <c r="G91" s="103">
        <f>G14</f>
        <v>744060.86956521741</v>
      </c>
      <c r="H91" s="104">
        <f>F91+G91</f>
        <v>42198507.023411371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4"/>
  <sheetViews>
    <sheetView topLeftCell="A8" workbookViewId="0">
      <selection activeCell="D22" sqref="D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17688893</v>
      </c>
      <c r="E14" s="120">
        <f>E15+E21+E22</f>
        <v>97295222</v>
      </c>
      <c r="F14" s="35">
        <f>(F16-F17)/0.26</f>
        <v>39305465.384615384</v>
      </c>
      <c r="G14" s="36">
        <f>(G16-G17)/0.23</f>
        <v>544865.21739130432</v>
      </c>
      <c r="H14" s="37">
        <f t="shared" ref="H14:H27" si="0">SUM(D14:G14)</f>
        <v>154834445.6020067</v>
      </c>
    </row>
    <row r="15" spans="1:8" outlineLevel="1">
      <c r="A15" s="23"/>
      <c r="B15" s="38" t="s">
        <v>25</v>
      </c>
      <c r="C15" s="145"/>
      <c r="D15" s="40">
        <v>16984100</v>
      </c>
      <c r="E15" s="41">
        <v>96856536</v>
      </c>
      <c r="F15" s="35"/>
      <c r="G15" s="36"/>
      <c r="H15" s="37"/>
    </row>
    <row r="16" spans="1:8" outlineLevel="1">
      <c r="A16" s="23"/>
      <c r="B16" s="38" t="s">
        <v>132</v>
      </c>
      <c r="C16" s="145"/>
      <c r="D16" s="40"/>
      <c r="E16" s="41"/>
      <c r="F16" s="40">
        <v>10408092</v>
      </c>
      <c r="G16" s="41">
        <v>125319</v>
      </c>
      <c r="H16" s="37"/>
    </row>
    <row r="17" spans="1:8" outlineLevel="1">
      <c r="A17" s="23"/>
      <c r="B17" s="38" t="s">
        <v>133</v>
      </c>
      <c r="C17" s="145"/>
      <c r="D17" s="40"/>
      <c r="E17" s="41"/>
      <c r="F17" s="40">
        <v>188671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10042269.23076923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408642</v>
      </c>
      <c r="E19" s="109">
        <v>2267367</v>
      </c>
      <c r="F19" s="46"/>
      <c r="G19" s="47"/>
      <c r="H19" s="37">
        <f t="shared" si="0"/>
        <v>2676009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66854</v>
      </c>
      <c r="E21" s="109">
        <v>438686</v>
      </c>
      <c r="F21" s="46"/>
      <c r="G21" s="47"/>
      <c r="H21" s="53">
        <f t="shared" si="0"/>
        <v>505540</v>
      </c>
    </row>
    <row r="22" spans="1:8">
      <c r="A22" s="5"/>
      <c r="B22" s="54" t="s">
        <v>36</v>
      </c>
      <c r="C22" s="48">
        <v>24</v>
      </c>
      <c r="D22" s="110">
        <v>637939</v>
      </c>
      <c r="E22" s="111">
        <v>0</v>
      </c>
      <c r="F22" s="46"/>
      <c r="G22" s="47"/>
      <c r="H22" s="37">
        <f t="shared" si="0"/>
        <v>637939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4971</v>
      </c>
      <c r="E24" s="111"/>
      <c r="F24" s="46"/>
      <c r="G24" s="47"/>
      <c r="H24" s="37">
        <f t="shared" si="0"/>
        <v>4971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1108464</v>
      </c>
      <c r="E28" s="53">
        <f>SUM(E19:E23)-E24</f>
        <v>2706053</v>
      </c>
      <c r="F28" s="53">
        <f>SUM(F19:F23)-F24</f>
        <v>0</v>
      </c>
      <c r="G28" s="53">
        <f>SUM(G19:G23)-G24</f>
        <v>0</v>
      </c>
      <c r="H28" s="50">
        <f>SUM(H19:H23)-H24</f>
        <v>3814517</v>
      </c>
    </row>
    <row r="29" spans="1:8">
      <c r="A29" s="61" t="s">
        <v>43</v>
      </c>
      <c r="B29" s="62"/>
      <c r="C29" s="48">
        <v>40</v>
      </c>
      <c r="D29" s="49">
        <f>D14-D28</f>
        <v>16580429</v>
      </c>
      <c r="E29" s="63">
        <f>E14-E28</f>
        <v>94589169</v>
      </c>
      <c r="F29" s="50">
        <f>F14+F18-F28</f>
        <v>49347734.615384616</v>
      </c>
      <c r="G29" s="49">
        <f>G14-G28</f>
        <v>544865.21739130432</v>
      </c>
      <c r="H29" s="50">
        <f>H14-H28</f>
        <v>151019928.6020067</v>
      </c>
    </row>
    <row r="30" spans="1:8">
      <c r="A30" s="23" t="s">
        <v>44</v>
      </c>
      <c r="B30" s="45" t="s">
        <v>45</v>
      </c>
      <c r="C30" s="33">
        <v>51</v>
      </c>
      <c r="D30" s="112">
        <v>2163</v>
      </c>
      <c r="E30" s="113"/>
      <c r="F30" s="64"/>
      <c r="G30" s="65"/>
      <c r="H30" s="37">
        <f t="shared" ref="H30:H39" si="1">SUM(D30:G30)</f>
        <v>2163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18139</v>
      </c>
      <c r="E36" s="111">
        <v>326421</v>
      </c>
      <c r="F36" s="64"/>
      <c r="G36" s="65"/>
      <c r="H36" s="37">
        <f t="shared" si="1"/>
        <v>344560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20302</v>
      </c>
      <c r="E47" s="50">
        <f>SUM(E30:E41)</f>
        <v>326421</v>
      </c>
      <c r="F47" s="49">
        <f>SUM(F30:F41)</f>
        <v>0</v>
      </c>
      <c r="G47" s="50">
        <f>SUM(G30:G41)</f>
        <v>0</v>
      </c>
      <c r="H47" s="37">
        <f>SUM(H30:H41)</f>
        <v>346723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16560127</v>
      </c>
      <c r="E48" s="50">
        <f>E29-E47</f>
        <v>94262748</v>
      </c>
      <c r="F48" s="49">
        <f>F29-F47</f>
        <v>49347734.615384616</v>
      </c>
      <c r="G48" s="50">
        <f>G29-G47</f>
        <v>544865.21739130432</v>
      </c>
      <c r="H48" s="37">
        <f>SUM(D48:G48)</f>
        <v>160715474.83277592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16560127</v>
      </c>
      <c r="E57" s="59">
        <f>SUM(E48:E56)</f>
        <v>94262748</v>
      </c>
      <c r="F57" s="58">
        <f>SUM(F48:F56)</f>
        <v>49347734.615384616</v>
      </c>
      <c r="G57" s="59">
        <f>SUM(G48:G56)</f>
        <v>544865.21739130432</v>
      </c>
      <c r="H57" s="69">
        <f>SUM(H48:H56)</f>
        <v>160715474.83277592</v>
      </c>
    </row>
    <row r="58" spans="1:8">
      <c r="A58" s="75"/>
      <c r="B58" s="76" t="s">
        <v>75</v>
      </c>
      <c r="C58" s="33"/>
      <c r="D58" s="58">
        <f>D57+'Aug19'!D58</f>
        <v>146071757.817</v>
      </c>
      <c r="E58" s="58">
        <f>E57+'Aug19'!E58</f>
        <v>858804686</v>
      </c>
      <c r="F58" s="58">
        <f>F57+'Aug19'!F58</f>
        <v>359352638.46153843</v>
      </c>
      <c r="G58" s="58">
        <f>G57+'Aug19'!G58</f>
        <v>6115865.2173913056</v>
      </c>
      <c r="H58" s="58">
        <f>H57+'Aug19'!H58</f>
        <v>1370344947.4959297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September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114984115</v>
      </c>
      <c r="F84" s="96">
        <f>(+F28+F29+G29)-(F85-F86)</f>
        <v>39850330.602006689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2610990/0.26</f>
        <v>10042269.23076923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114984115</v>
      </c>
      <c r="F87" s="96">
        <f>(F84+F85)-F86</f>
        <v>49892599.832775921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39305465.384615384</v>
      </c>
      <c r="G91" s="103">
        <f>G14</f>
        <v>544865.21739130432</v>
      </c>
      <c r="H91" s="104">
        <f>F91+G91</f>
        <v>39850330.602006689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24"/>
  <sheetViews>
    <sheetView topLeftCell="A18" workbookViewId="0">
      <selection activeCell="D15" sqref="D1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18344144</v>
      </c>
      <c r="E14" s="120">
        <f>E15+E21+E22</f>
        <v>102163679</v>
      </c>
      <c r="F14" s="35">
        <f>(F16-F17)/0.26</f>
        <v>40701553.846153848</v>
      </c>
      <c r="G14" s="36">
        <f>(G16-G17)/0.23</f>
        <v>692765.21739130432</v>
      </c>
      <c r="H14" s="37">
        <f t="shared" ref="H14:H27" si="0">SUM(D14:G14)</f>
        <v>161902142.06354517</v>
      </c>
    </row>
    <row r="15" spans="1:8" hidden="1" outlineLevel="1">
      <c r="A15" s="23"/>
      <c r="B15" s="38" t="s">
        <v>25</v>
      </c>
      <c r="C15" s="145"/>
      <c r="D15" s="40">
        <v>17770437</v>
      </c>
      <c r="E15" s="41">
        <v>102059506</v>
      </c>
      <c r="F15" s="35"/>
      <c r="G15" s="36"/>
      <c r="H15" s="37"/>
    </row>
    <row r="16" spans="1:8" hidden="1" outlineLevel="1">
      <c r="A16" s="23"/>
      <c r="B16" s="38" t="s">
        <v>132</v>
      </c>
      <c r="C16" s="145"/>
      <c r="D16" s="40"/>
      <c r="E16" s="41"/>
      <c r="F16" s="40">
        <v>10725939</v>
      </c>
      <c r="G16" s="41">
        <v>159336</v>
      </c>
      <c r="H16" s="37"/>
    </row>
    <row r="17" spans="1:8" hidden="1" outlineLevel="1">
      <c r="A17" s="23"/>
      <c r="B17" s="38" t="s">
        <v>133</v>
      </c>
      <c r="C17" s="145"/>
      <c r="D17" s="40"/>
      <c r="E17" s="41"/>
      <c r="F17" s="40">
        <v>143535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428418</v>
      </c>
      <c r="E19" s="109">
        <v>2388735</v>
      </c>
      <c r="F19" s="46"/>
      <c r="G19" s="47"/>
      <c r="H19" s="37">
        <f t="shared" si="0"/>
        <v>2817153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63749</v>
      </c>
      <c r="E21" s="109">
        <v>104173</v>
      </c>
      <c r="F21" s="46"/>
      <c r="G21" s="47"/>
      <c r="H21" s="53">
        <f t="shared" si="0"/>
        <v>167922</v>
      </c>
    </row>
    <row r="22" spans="1:8">
      <c r="A22" s="5"/>
      <c r="B22" s="54" t="s">
        <v>36</v>
      </c>
      <c r="C22" s="48">
        <v>24</v>
      </c>
      <c r="D22" s="110">
        <v>509958</v>
      </c>
      <c r="E22" s="111">
        <v>0</v>
      </c>
      <c r="F22" s="46"/>
      <c r="G22" s="47"/>
      <c r="H22" s="37">
        <f t="shared" si="0"/>
        <v>509958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-14453</v>
      </c>
      <c r="E24" s="111"/>
      <c r="F24" s="46"/>
      <c r="G24" s="47"/>
      <c r="H24" s="37">
        <f t="shared" si="0"/>
        <v>-14453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1016578</v>
      </c>
      <c r="E28" s="53">
        <f>SUM(E19:E23)-E24</f>
        <v>2492908</v>
      </c>
      <c r="F28" s="53">
        <f>SUM(F19:F23)-F24</f>
        <v>0</v>
      </c>
      <c r="G28" s="53">
        <f>SUM(G19:G23)-G24</f>
        <v>0</v>
      </c>
      <c r="H28" s="50">
        <f>SUM(H19:H23)-H24</f>
        <v>3509486</v>
      </c>
    </row>
    <row r="29" spans="1:8">
      <c r="A29" s="61" t="s">
        <v>43</v>
      </c>
      <c r="B29" s="62"/>
      <c r="C29" s="48">
        <v>40</v>
      </c>
      <c r="D29" s="49">
        <f>D14-D28</f>
        <v>17327566</v>
      </c>
      <c r="E29" s="63">
        <f>E14-E28</f>
        <v>99670771</v>
      </c>
      <c r="F29" s="50">
        <f>F14+F18-F28</f>
        <v>40701553.846153848</v>
      </c>
      <c r="G29" s="49">
        <f>G14-G28</f>
        <v>692765.21739130432</v>
      </c>
      <c r="H29" s="50">
        <f>H14-H28</f>
        <v>158392656.06354517</v>
      </c>
    </row>
    <row r="30" spans="1:8">
      <c r="A30" s="23" t="s">
        <v>44</v>
      </c>
      <c r="B30" s="45" t="s">
        <v>45</v>
      </c>
      <c r="C30" s="33">
        <v>51</v>
      </c>
      <c r="D30" s="112">
        <v>11771</v>
      </c>
      <c r="E30" s="113">
        <v>3679</v>
      </c>
      <c r="F30" s="64"/>
      <c r="G30" s="65"/>
      <c r="H30" s="37">
        <f t="shared" ref="H30:H39" si="1">SUM(D30:G30)</f>
        <v>15450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69034</v>
      </c>
      <c r="E36" s="111">
        <v>1631</v>
      </c>
      <c r="F36" s="64"/>
      <c r="G36" s="65"/>
      <c r="H36" s="37">
        <f t="shared" si="1"/>
        <v>70665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80805</v>
      </c>
      <c r="E47" s="50">
        <f>SUM(E30:E41)</f>
        <v>5310</v>
      </c>
      <c r="F47" s="49">
        <f>SUM(F30:F41)</f>
        <v>0</v>
      </c>
      <c r="G47" s="50">
        <f>SUM(G30:G41)</f>
        <v>0</v>
      </c>
      <c r="H47" s="37">
        <f>SUM(H30:H41)</f>
        <v>86115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17246761</v>
      </c>
      <c r="E48" s="50">
        <f>E29-E47</f>
        <v>99665461</v>
      </c>
      <c r="F48" s="49">
        <f>F29-F47</f>
        <v>40701553.846153848</v>
      </c>
      <c r="G48" s="50">
        <f>G29-G47</f>
        <v>692765.21739130432</v>
      </c>
      <c r="H48" s="37">
        <f>SUM(D48:G48)</f>
        <v>158306541.06354517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17246761</v>
      </c>
      <c r="E57" s="59">
        <f>SUM(E48:E56)</f>
        <v>99665461</v>
      </c>
      <c r="F57" s="58">
        <f>SUM(F48:F56)</f>
        <v>40701553.846153848</v>
      </c>
      <c r="G57" s="59">
        <f>SUM(G48:G56)</f>
        <v>692765.21739130432</v>
      </c>
      <c r="H57" s="69">
        <f>SUM(H48:H56)</f>
        <v>158306541.06354517</v>
      </c>
    </row>
    <row r="58" spans="1:8">
      <c r="A58" s="75"/>
      <c r="B58" s="76" t="s">
        <v>75</v>
      </c>
      <c r="C58" s="33"/>
      <c r="D58" s="58">
        <f>D57+'Sep19'!D58</f>
        <v>163318518.817</v>
      </c>
      <c r="E58" s="58">
        <f>E57+'Sep19'!E58</f>
        <v>958470147</v>
      </c>
      <c r="F58" s="58">
        <f>F57+'Sep19'!F58</f>
        <v>400054192.30769229</v>
      </c>
      <c r="G58" s="58">
        <f>G57+'Sep19'!G58</f>
        <v>6808630.4347826103</v>
      </c>
      <c r="H58" s="58">
        <f>H57+'Sep19'!H58</f>
        <v>1528651488.5594749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October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120507823</v>
      </c>
      <c r="F84" s="96">
        <f>(+F28+F29+G29)-(F85-F86)</f>
        <v>41394319.063545153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120507823</v>
      </c>
      <c r="F87" s="96">
        <f>(F84+F85)-F86</f>
        <v>41394319.063545153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40701553.846153848</v>
      </c>
      <c r="G91" s="103">
        <f>G14</f>
        <v>692765.21739130432</v>
      </c>
      <c r="H91" s="104">
        <f>F91+G91</f>
        <v>41394319.063545153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24"/>
  <sheetViews>
    <sheetView topLeftCell="A31" workbookViewId="0">
      <selection activeCell="F26" sqref="F2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17250583</v>
      </c>
      <c r="E14" s="120">
        <f>E15+E21+E22</f>
        <v>97021853</v>
      </c>
      <c r="F14" s="35">
        <f>(F16-F17)/0.26</f>
        <v>38080076.92307692</v>
      </c>
      <c r="G14" s="36">
        <f>(G16-G17)/0.23</f>
        <v>574921.73913043481</v>
      </c>
      <c r="H14" s="37">
        <f t="shared" ref="H14:H27" si="0">SUM(D14:G14)</f>
        <v>152927434.66220737</v>
      </c>
    </row>
    <row r="15" spans="1:8" outlineLevel="1">
      <c r="A15" s="23"/>
      <c r="B15" s="38" t="s">
        <v>25</v>
      </c>
      <c r="C15" s="145"/>
      <c r="D15" s="40">
        <v>16731297</v>
      </c>
      <c r="E15" s="41">
        <v>96920992</v>
      </c>
      <c r="F15" s="35"/>
      <c r="G15" s="36"/>
      <c r="H15" s="37"/>
    </row>
    <row r="16" spans="1:8" outlineLevel="1">
      <c r="A16" s="23"/>
      <c r="B16" s="38" t="s">
        <v>132</v>
      </c>
      <c r="C16" s="145"/>
      <c r="D16" s="40"/>
      <c r="E16" s="41"/>
      <c r="F16" s="40">
        <v>10102742</v>
      </c>
      <c r="G16" s="41">
        <v>132232</v>
      </c>
      <c r="H16" s="37"/>
    </row>
    <row r="17" spans="1:8" outlineLevel="1">
      <c r="A17" s="23"/>
      <c r="B17" s="38" t="s">
        <v>133</v>
      </c>
      <c r="C17" s="145"/>
      <c r="D17" s="40"/>
      <c r="E17" s="41"/>
      <c r="F17" s="40">
        <v>201922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401302</v>
      </c>
      <c r="E19" s="109">
        <v>2269984</v>
      </c>
      <c r="F19" s="46"/>
      <c r="G19" s="47"/>
      <c r="H19" s="37">
        <f t="shared" si="0"/>
        <v>2671286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57984</v>
      </c>
      <c r="E21" s="109">
        <v>100861</v>
      </c>
      <c r="F21" s="46"/>
      <c r="G21" s="47"/>
      <c r="H21" s="53">
        <f t="shared" si="0"/>
        <v>158845</v>
      </c>
    </row>
    <row r="22" spans="1:8">
      <c r="A22" s="5"/>
      <c r="B22" s="54" t="s">
        <v>36</v>
      </c>
      <c r="C22" s="48">
        <v>24</v>
      </c>
      <c r="D22" s="110">
        <v>461302</v>
      </c>
      <c r="E22" s="111">
        <v>0</v>
      </c>
      <c r="F22" s="46"/>
      <c r="G22" s="47"/>
      <c r="H22" s="37">
        <f t="shared" si="0"/>
        <v>461302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-1896</v>
      </c>
      <c r="E24" s="111"/>
      <c r="F24" s="46"/>
      <c r="G24" s="47"/>
      <c r="H24" s="37">
        <f t="shared" si="0"/>
        <v>-1896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922484</v>
      </c>
      <c r="E28" s="53">
        <f>SUM(E19:E23)-E24</f>
        <v>2370845</v>
      </c>
      <c r="F28" s="53">
        <f>SUM(F19:F23)-F24</f>
        <v>0</v>
      </c>
      <c r="G28" s="53">
        <f>SUM(G19:G23)-G24</f>
        <v>0</v>
      </c>
      <c r="H28" s="50">
        <f>SUM(H19:H23)-H24</f>
        <v>3293329</v>
      </c>
    </row>
    <row r="29" spans="1:8">
      <c r="A29" s="61" t="s">
        <v>43</v>
      </c>
      <c r="B29" s="62"/>
      <c r="C29" s="48">
        <v>40</v>
      </c>
      <c r="D29" s="49">
        <f>D14-D28</f>
        <v>16328099</v>
      </c>
      <c r="E29" s="63">
        <f>E14-E28</f>
        <v>94651008</v>
      </c>
      <c r="F29" s="50">
        <f>F14+F18-F28</f>
        <v>38080076.92307692</v>
      </c>
      <c r="G29" s="49">
        <f>G14-G28</f>
        <v>574921.73913043481</v>
      </c>
      <c r="H29" s="50">
        <f>H14-H28</f>
        <v>149634105.66220737</v>
      </c>
    </row>
    <row r="30" spans="1:8">
      <c r="A30" s="23" t="s">
        <v>44</v>
      </c>
      <c r="B30" s="45" t="s">
        <v>45</v>
      </c>
      <c r="C30" s="33">
        <v>51</v>
      </c>
      <c r="D30" s="112">
        <v>17385</v>
      </c>
      <c r="E30" s="113">
        <v>20550</v>
      </c>
      <c r="F30" s="64"/>
      <c r="G30" s="65"/>
      <c r="H30" s="37">
        <f t="shared" ref="H30:H39" si="1">SUM(D30:G30)</f>
        <v>37935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1342</v>
      </c>
      <c r="E36" s="111">
        <v>49</v>
      </c>
      <c r="F36" s="64"/>
      <c r="G36" s="65"/>
      <c r="H36" s="37">
        <f t="shared" si="1"/>
        <v>1391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18727</v>
      </c>
      <c r="E47" s="50">
        <f>SUM(E30:E41)</f>
        <v>20599</v>
      </c>
      <c r="F47" s="49">
        <f>SUM(F30:F41)</f>
        <v>0</v>
      </c>
      <c r="G47" s="50">
        <f>SUM(G30:G41)</f>
        <v>0</v>
      </c>
      <c r="H47" s="37">
        <f>SUM(H30:H41)</f>
        <v>39326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16309372</v>
      </c>
      <c r="E48" s="50">
        <f>E29-E47</f>
        <v>94630409</v>
      </c>
      <c r="F48" s="49">
        <f>F29-F47</f>
        <v>38080076.92307692</v>
      </c>
      <c r="G48" s="50">
        <f>G29-G47</f>
        <v>574921.73913043481</v>
      </c>
      <c r="H48" s="37">
        <f>SUM(D48:G48)</f>
        <v>149594779.66220737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16309372</v>
      </c>
      <c r="E57" s="59">
        <f>SUM(E48:E56)</f>
        <v>94630409</v>
      </c>
      <c r="F57" s="58">
        <f>SUM(F48:F56)</f>
        <v>38080076.92307692</v>
      </c>
      <c r="G57" s="59">
        <f>SUM(G48:G56)</f>
        <v>574921.73913043481</v>
      </c>
      <c r="H57" s="69">
        <f>SUM(H48:H56)</f>
        <v>149594779.66220737</v>
      </c>
    </row>
    <row r="58" spans="1:8">
      <c r="A58" s="75"/>
      <c r="B58" s="76" t="s">
        <v>75</v>
      </c>
      <c r="C58" s="33"/>
      <c r="D58" s="58">
        <f>D57+'Oct19'!D58</f>
        <v>179627890.817</v>
      </c>
      <c r="E58" s="58">
        <f>E57+'Oct19'!E58</f>
        <v>1053100556</v>
      </c>
      <c r="F58" s="58">
        <f>F57+'Oct19'!F58</f>
        <v>438134269.23076922</v>
      </c>
      <c r="G58" s="58">
        <f>G57+'Oct19'!G58</f>
        <v>7383552.1739130449</v>
      </c>
      <c r="H58" s="58">
        <f>H57+'Oct19'!H58</f>
        <v>1678246268.2216823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November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114272436</v>
      </c>
      <c r="F84" s="96">
        <f>(+F28+F29+G29)-(F85-F86)</f>
        <v>38654998.662207358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114272436</v>
      </c>
      <c r="F87" s="96">
        <f>(F84+F85)-F86</f>
        <v>38654998.662207358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38080076.92307692</v>
      </c>
      <c r="G91" s="103">
        <f>G14</f>
        <v>574921.73913043481</v>
      </c>
      <c r="H91" s="104">
        <f>F91+G91</f>
        <v>38654998.662207358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24"/>
  <sheetViews>
    <sheetView topLeftCell="A19" workbookViewId="0">
      <selection activeCell="D15" sqref="D1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4">
        <v>1</v>
      </c>
      <c r="D14" s="35">
        <f>D15+D21+D22</f>
        <v>15913850</v>
      </c>
      <c r="E14" s="120">
        <f>E15+E21+E22</f>
        <v>98929901</v>
      </c>
      <c r="F14" s="35">
        <f>(F16-F17)/0.26</f>
        <v>46306296.153846152</v>
      </c>
      <c r="G14" s="36">
        <f>(G16-G17)/0.23</f>
        <v>1557826.0869565217</v>
      </c>
      <c r="H14" s="37">
        <f t="shared" ref="H14:H27" si="0">SUM(D14:G14)</f>
        <v>162707873.24080268</v>
      </c>
    </row>
    <row r="15" spans="1:8" hidden="1" outlineLevel="1">
      <c r="A15" s="23"/>
      <c r="B15" s="38" t="s">
        <v>25</v>
      </c>
      <c r="C15" s="145"/>
      <c r="D15" s="40">
        <v>15365665</v>
      </c>
      <c r="E15" s="41">
        <v>98815109</v>
      </c>
      <c r="F15" s="35"/>
      <c r="G15" s="36"/>
      <c r="H15" s="37"/>
    </row>
    <row r="16" spans="1:8" hidden="1" outlineLevel="1">
      <c r="A16" s="23"/>
      <c r="B16" s="38" t="s">
        <v>132</v>
      </c>
      <c r="C16" s="145"/>
      <c r="D16" s="40"/>
      <c r="E16" s="41"/>
      <c r="F16" s="40">
        <v>12216688</v>
      </c>
      <c r="G16" s="41">
        <v>358300</v>
      </c>
      <c r="H16" s="37"/>
    </row>
    <row r="17" spans="1:8" hidden="1" outlineLevel="1">
      <c r="A17" s="23"/>
      <c r="B17" s="38" t="s">
        <v>133</v>
      </c>
      <c r="C17" s="145"/>
      <c r="D17" s="40"/>
      <c r="E17" s="41"/>
      <c r="F17" s="40">
        <v>177051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9288165.384615384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370321</v>
      </c>
      <c r="E19" s="109">
        <v>2313635</v>
      </c>
      <c r="F19" s="46"/>
      <c r="G19" s="47"/>
      <c r="H19" s="37">
        <f t="shared" si="0"/>
        <v>2683956</v>
      </c>
    </row>
    <row r="20" spans="1:8">
      <c r="A20" s="5" t="s">
        <v>32</v>
      </c>
      <c r="B20" s="10" t="s">
        <v>33</v>
      </c>
      <c r="C20" s="48">
        <v>22</v>
      </c>
      <c r="D20" s="110">
        <v>299</v>
      </c>
      <c r="E20" s="111">
        <v>0</v>
      </c>
      <c r="F20" s="46"/>
      <c r="G20" s="47"/>
      <c r="H20" s="37">
        <f t="shared" si="0"/>
        <v>299</v>
      </c>
    </row>
    <row r="21" spans="1:8">
      <c r="A21" s="5" t="s">
        <v>34</v>
      </c>
      <c r="B21" s="45" t="s">
        <v>35</v>
      </c>
      <c r="C21" s="31">
        <v>23</v>
      </c>
      <c r="D21" s="108">
        <v>78672</v>
      </c>
      <c r="E21" s="109">
        <v>114792</v>
      </c>
      <c r="F21" s="46"/>
      <c r="G21" s="47"/>
      <c r="H21" s="53">
        <f t="shared" si="0"/>
        <v>193464</v>
      </c>
    </row>
    <row r="22" spans="1:8">
      <c r="A22" s="5"/>
      <c r="B22" s="54" t="s">
        <v>36</v>
      </c>
      <c r="C22" s="48">
        <v>24</v>
      </c>
      <c r="D22" s="110">
        <v>469513</v>
      </c>
      <c r="E22" s="111">
        <v>0</v>
      </c>
      <c r="F22" s="46"/>
      <c r="G22" s="47"/>
      <c r="H22" s="37">
        <f t="shared" si="0"/>
        <v>469513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127800</v>
      </c>
      <c r="E24" s="111"/>
      <c r="F24" s="46"/>
      <c r="G24" s="47"/>
      <c r="H24" s="37">
        <f t="shared" si="0"/>
        <v>127800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791005</v>
      </c>
      <c r="E28" s="53">
        <f>SUM(E19:E23)-E24</f>
        <v>2428427</v>
      </c>
      <c r="F28" s="53">
        <f>SUM(F19:F23)-F24</f>
        <v>0</v>
      </c>
      <c r="G28" s="53">
        <f>SUM(G19:G23)-G24</f>
        <v>0</v>
      </c>
      <c r="H28" s="50">
        <f>SUM(H19:H23)-H24</f>
        <v>3219432</v>
      </c>
    </row>
    <row r="29" spans="1:8">
      <c r="A29" s="61" t="s">
        <v>43</v>
      </c>
      <c r="B29" s="62"/>
      <c r="C29" s="48">
        <v>40</v>
      </c>
      <c r="D29" s="49">
        <f>D14-D28</f>
        <v>15122845</v>
      </c>
      <c r="E29" s="63">
        <f>E14-E28</f>
        <v>96501474</v>
      </c>
      <c r="F29" s="50">
        <f>F14+F18-F28</f>
        <v>55594461.538461536</v>
      </c>
      <c r="G29" s="49">
        <f>G14-G28</f>
        <v>1557826.0869565217</v>
      </c>
      <c r="H29" s="50">
        <f>H14-H28</f>
        <v>159488441.24080268</v>
      </c>
    </row>
    <row r="30" spans="1:8">
      <c r="A30" s="23" t="s">
        <v>44</v>
      </c>
      <c r="B30" s="45" t="s">
        <v>45</v>
      </c>
      <c r="C30" s="33">
        <v>51</v>
      </c>
      <c r="D30" s="112">
        <v>21474</v>
      </c>
      <c r="E30" s="113">
        <v>19518</v>
      </c>
      <c r="F30" s="64"/>
      <c r="G30" s="65"/>
      <c r="H30" s="37">
        <f t="shared" ref="H30:H39" si="1">SUM(D30:G30)</f>
        <v>40992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13017</v>
      </c>
      <c r="E36" s="111">
        <v>20930</v>
      </c>
      <c r="F36" s="64"/>
      <c r="G36" s="65"/>
      <c r="H36" s="37">
        <f t="shared" si="1"/>
        <v>33947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34491</v>
      </c>
      <c r="E47" s="50">
        <f>SUM(E30:E41)</f>
        <v>40448</v>
      </c>
      <c r="F47" s="49">
        <f>SUM(F30:F41)</f>
        <v>0</v>
      </c>
      <c r="G47" s="50">
        <f>SUM(G30:G41)</f>
        <v>0</v>
      </c>
      <c r="H47" s="37">
        <f>SUM(H30:H41)</f>
        <v>74939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15088354</v>
      </c>
      <c r="E48" s="50">
        <f>E29-E47</f>
        <v>96461026</v>
      </c>
      <c r="F48" s="49">
        <f>F29-F47</f>
        <v>55594461.538461536</v>
      </c>
      <c r="G48" s="50">
        <f>G29-G47</f>
        <v>1557826.0869565217</v>
      </c>
      <c r="H48" s="37">
        <f>SUM(D48:G48)</f>
        <v>168701667.62541807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15088354</v>
      </c>
      <c r="E57" s="59">
        <f>SUM(E48:E56)</f>
        <v>96461026</v>
      </c>
      <c r="F57" s="58">
        <f>SUM(F48:F56)</f>
        <v>55594461.538461536</v>
      </c>
      <c r="G57" s="59">
        <f>SUM(G48:G56)</f>
        <v>1557826.0869565217</v>
      </c>
      <c r="H57" s="69">
        <f>SUM(H48:H56)</f>
        <v>168701667.62541807</v>
      </c>
    </row>
    <row r="58" spans="1:8">
      <c r="A58" s="75"/>
      <c r="B58" s="76" t="s">
        <v>75</v>
      </c>
      <c r="C58" s="33"/>
      <c r="D58" s="58">
        <f>D57+'Nov19'!D58</f>
        <v>194716244.817</v>
      </c>
      <c r="E58" s="58">
        <f>E57+'Nov19'!E58</f>
        <v>1149561582</v>
      </c>
      <c r="F58" s="58">
        <f>F57+'Nov19'!F58</f>
        <v>493728730.76923072</v>
      </c>
      <c r="G58" s="58">
        <f>G57+'Nov19'!G58</f>
        <v>8941378.2608695664</v>
      </c>
      <c r="H58" s="58">
        <f>H57+'Nov19'!H58</f>
        <v>1846947935.8471003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2019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December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114843751</v>
      </c>
      <c r="F84" s="96">
        <f>(+F28+F29+G29)-(F85-F86)</f>
        <v>47864122.240802675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2414923/0.26</f>
        <v>9288165.384615384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114843751</v>
      </c>
      <c r="F87" s="96">
        <f>(F84+F85)-F86</f>
        <v>57152287.62541806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46306296.153846152</v>
      </c>
      <c r="G91" s="103">
        <f>G14</f>
        <v>1557826.0869565217</v>
      </c>
      <c r="H91" s="104">
        <f>F91+G91</f>
        <v>47864122.240802675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"/>
  <sheetViews>
    <sheetView tabSelected="1" workbookViewId="0">
      <selection activeCell="J7" sqref="J7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2" t="s">
        <v>14</v>
      </c>
      <c r="G11" s="14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22">
        <v>1</v>
      </c>
      <c r="D14" s="35">
        <f>'Jan19'!D14+'Feb19'!D14+'Mar19'!D14+'Apr19'!D14+'May19'!D14+June19!D14+'Jul19'!D14+'Aug19'!D14+'Sep19'!D14+'Oct19'!D14+'Nov19'!D14+'Dec19'!D14</f>
        <v>206935545</v>
      </c>
      <c r="E14" s="120">
        <f>'Jan19'!E14+'Feb19'!E14+'Mar19'!E14+'Apr19'!E14+'May19'!E14+June19!E14+'Jul19'!E14+'Aug19'!E14+'Sep19'!E14+'Oct19'!E14+'Nov19'!E14+'Dec19'!E14</f>
        <v>1179299698</v>
      </c>
      <c r="F14" s="120">
        <f>'Jan19'!F14+'Feb19'!F14+'Mar19'!F14+'Apr19'!F14+'May19'!F14+June19!F14+'Jul19'!F14+'Aug19'!F14+'Sep19'!F14+'Oct19'!F14+'Nov19'!F14+'Dec19'!F14</f>
        <v>454046584.61538458</v>
      </c>
      <c r="G14" s="120">
        <f>'Jan19'!G14+'Feb19'!G14+'Mar19'!G14+'Apr19'!G14+'May19'!G14+June19!G14+'Jul19'!G14+'Aug19'!G14+'Sep19'!G14+'Oct19'!G14+'Nov19'!G14+'Dec19'!G14</f>
        <v>8941378.2608695664</v>
      </c>
      <c r="H14" s="123">
        <f>'Jan19'!H14+'Feb19'!H14+'Mar19'!H14+'Apr19'!H14+'May19'!H14+June19!H14+'Jul19'!H14+'Aug19'!H14+'Sep19'!H14+'Oct19'!H14+'Nov19'!H14+'Dec19'!H14</f>
        <v>1849223205.8762543</v>
      </c>
    </row>
    <row r="15" spans="1:8" hidden="1" outlineLevel="1">
      <c r="A15" s="23"/>
      <c r="B15" s="38" t="s">
        <v>25</v>
      </c>
      <c r="C15" s="141"/>
      <c r="D15" s="35">
        <f>'Jan19'!D15+'Feb19'!D15+'Mar19'!D15+'Apr19'!D15+'May19'!D15+June19!D15+'Jul19'!D15+'Aug19'!D15+'Sep19'!D15+'Oct19'!D15+'Nov19'!D15+'Dec19'!D15</f>
        <v>199964219</v>
      </c>
      <c r="E15" s="36">
        <f>'Jan19'!E15+'Feb19'!E15+'Mar19'!E15+'Apr19'!E15+'May19'!E15+June19!E15+'Jul19'!E15+'Aug19'!E15+'Sep19'!E15+'Oct19'!E15+'Nov19'!E15+'Dec19'!E15</f>
        <v>1177776955</v>
      </c>
      <c r="F15" s="36">
        <f>'Jan19'!F15+'Feb19'!F15+'Mar19'!F15+'Apr19'!F15+'May19'!F15+June19!F15+'Jul19'!F15+'Aug19'!F15+'Sep19'!F15+'Oct19'!F15+'Nov19'!F15+'Dec19'!F15</f>
        <v>0</v>
      </c>
      <c r="G15" s="36">
        <f>'Jan19'!G15+'Feb19'!G15+'Mar19'!G15+'Apr19'!G15+'May19'!G15+June19!G15+'Jul19'!G15+'Aug19'!G15+'Sep19'!G15+'Oct19'!G15+'Nov19'!G15+'Dec19'!G15</f>
        <v>0</v>
      </c>
      <c r="H15" s="98">
        <f>'Jan19'!H15+'Feb19'!H15+'Mar19'!H15+'Apr19'!H15+'May19'!H15+June19!H15+'Jul19'!H15+'Aug19'!H15+'Sep19'!H15+'Oct19'!H15+'Nov19'!H15+'Dec19'!H15</f>
        <v>0</v>
      </c>
    </row>
    <row r="16" spans="1:8" hidden="1" outlineLevel="1">
      <c r="A16" s="23"/>
      <c r="B16" s="38" t="s">
        <v>132</v>
      </c>
      <c r="C16" s="141"/>
      <c r="D16" s="35">
        <f>'Jan19'!D16+'Feb19'!D16+'Mar19'!D16+'Apr19'!D16+'May19'!D16+June19!D16+'Jul19'!D16+'Aug19'!D16+'Sep19'!D16+'Oct19'!D16+'Nov19'!D16+'Dec19'!D16</f>
        <v>0</v>
      </c>
      <c r="E16" s="36">
        <f>'Jan19'!E16+'Feb19'!E16+'Mar19'!E16+'Apr19'!E16+'May19'!E16+June19!E16+'Jul19'!E16+'Aug19'!E16+'Sep19'!E16+'Oct19'!E16+'Nov19'!E16+'Dec19'!E16</f>
        <v>0</v>
      </c>
      <c r="F16" s="36">
        <f>'Jan19'!F16+'Feb19'!F16+'Mar19'!F16+'Apr19'!F16+'May19'!F16+June19!F16+'Jul19'!F16+'Aug19'!F16+'Sep19'!F16+'Oct19'!F16+'Nov19'!F16+'Dec19'!F16</f>
        <v>120966319</v>
      </c>
      <c r="G16" s="36">
        <f>'Jan19'!G16+'Feb19'!G16+'Mar19'!G16+'Apr19'!G16+'May19'!G16+June19!G16+'Jul19'!G16+'Aug19'!G16+'Sep19'!G16+'Oct19'!G16+'Nov19'!G16+'Dec19'!G16</f>
        <v>2056517</v>
      </c>
      <c r="H16" s="98">
        <f>'Jan19'!H16+'Feb19'!H16+'Mar19'!H16+'Apr19'!H16+'May19'!H16+June19!H16+'Jul19'!H16+'Aug19'!H16+'Sep19'!H16+'Oct19'!H16+'Nov19'!H16+'Dec19'!H16</f>
        <v>0</v>
      </c>
    </row>
    <row r="17" spans="1:8" hidden="1" outlineLevel="1">
      <c r="A17" s="23"/>
      <c r="B17" s="38" t="s">
        <v>133</v>
      </c>
      <c r="C17" s="141"/>
      <c r="D17" s="35">
        <f>'Jan19'!D17+'Feb19'!D17+'Mar19'!D17+'Apr19'!D17+'May19'!D17+June19!D17+'Jul19'!D17+'Aug19'!D17+'Sep19'!D17+'Oct19'!D17+'Nov19'!D17+'Dec19'!D17</f>
        <v>0</v>
      </c>
      <c r="E17" s="36">
        <f>'Jan19'!E17+'Feb19'!E17+'Mar19'!E17+'Apr19'!E17+'May19'!E17+June19!E17+'Jul19'!E17+'Aug19'!E17+'Sep19'!E17+'Oct19'!E17+'Nov19'!E17+'Dec19'!E17</f>
        <v>0</v>
      </c>
      <c r="F17" s="36">
        <f>'Jan19'!F17+'Feb19'!F17+'Mar19'!F17+'Apr19'!F17+'May19'!F17+June19!F17+'Jul19'!F17+'Aug19'!F17+'Sep19'!F17+'Oct19'!F17+'Nov19'!F17+'Dec19'!F17</f>
        <v>2914207</v>
      </c>
      <c r="G17" s="36">
        <f>'Jan19'!G17+'Feb19'!G17+'Mar19'!G17+'Apr19'!G17+'May19'!G17+June19!G17+'Jul19'!G17+'Aug19'!G17+'Sep19'!G17+'Oct19'!G17+'Nov19'!G17+'Dec19'!G17</f>
        <v>0</v>
      </c>
      <c r="H17" s="98">
        <f>'Jan19'!H17+'Feb19'!H17+'Mar19'!H17+'Apr19'!H17+'May19'!H17+June19!H17+'Jul19'!H17+'Aug19'!H17+'Sep19'!H17+'Oct19'!H17+'Nov19'!H17+'Dec19'!H17</f>
        <v>0</v>
      </c>
    </row>
    <row r="18" spans="1:8" collapsed="1">
      <c r="A18" s="42" t="s">
        <v>28</v>
      </c>
      <c r="B18" s="6" t="s">
        <v>29</v>
      </c>
      <c r="C18" s="39">
        <v>2</v>
      </c>
      <c r="D18" s="35">
        <f>'Jan19'!D18+'Feb19'!D18+'Mar19'!D18+'Apr19'!D18+'May19'!D18+June19!D18+'Jul19'!D18+'Aug19'!D18+'Sep19'!D18+'Oct19'!D18+'Nov19'!D18+'Dec19'!D18</f>
        <v>0</v>
      </c>
      <c r="E18" s="44">
        <f>'Jan19'!E18+'Feb19'!E18+'Mar19'!E18+'Apr19'!E18+'May19'!E18+June19!E18+'Jul19'!E18+'Aug19'!E18+'Sep19'!E18+'Oct19'!E18+'Nov19'!E18+'Dec19'!E18</f>
        <v>0</v>
      </c>
      <c r="F18" s="44">
        <f>'Jan19'!F18+'Feb19'!F18+'Mar19'!F18+'Apr19'!F18+'May19'!F18+June19!F18+'Jul19'!F18+'Aug19'!F18+'Sep19'!F18+'Oct19'!F18+'Nov19'!F18+'Dec19'!F18</f>
        <v>39682146.153846152</v>
      </c>
      <c r="G18" s="44">
        <f>'Jan19'!G18+'Feb19'!G18+'Mar19'!G18+'Apr19'!G18+'May19'!G18+June19!G18+'Jul19'!G18+'Aug19'!G18+'Sep19'!G18+'Oct19'!G18+'Nov19'!G18+'Dec19'!G18</f>
        <v>0</v>
      </c>
      <c r="H18" s="98">
        <f>'Jan19'!H18+'Feb19'!H18+'Mar19'!H18+'Apr19'!H18+'May19'!H18+June19!H18+'Jul19'!H18+'Aug19'!H18+'Sep19'!H18+'Oct19'!H18+'Nov19'!H18+'Dec19'!H18</f>
        <v>0</v>
      </c>
    </row>
    <row r="19" spans="1:8">
      <c r="A19" s="5" t="s">
        <v>30</v>
      </c>
      <c r="B19" s="107" t="s">
        <v>31</v>
      </c>
      <c r="C19" s="124">
        <v>21</v>
      </c>
      <c r="D19" s="125">
        <f>'Jan19'!D19+'Feb19'!D19+'Mar19'!D19+'Apr19'!D19+'May19'!D19+June19!D19+'Jul19'!D19+'Aug19'!D19+'Sep19'!D19+'Oct19'!D19+'Nov19'!D19+'Dec19'!D19</f>
        <v>4796124</v>
      </c>
      <c r="E19" s="120">
        <f>'Jan19'!E19+'Feb19'!E19+'Mar19'!E19+'Apr19'!E19+'May19'!E19+June19!E19+'Jul19'!E19+'Aug19'!E19+'Sep19'!E19+'Oct19'!E19+'Nov19'!E19+'Dec19'!E19</f>
        <v>27649844</v>
      </c>
      <c r="F19" s="120">
        <f>'Jan19'!F19+'Feb19'!F19+'Mar19'!F19+'Apr19'!F19+'May19'!F19+June19!F19+'Jul19'!F19+'Aug19'!F19+'Sep19'!F19+'Oct19'!F19+'Nov19'!F19+'Dec19'!F19</f>
        <v>0</v>
      </c>
      <c r="G19" s="120">
        <f>'Jan19'!G19+'Feb19'!G19+'Mar19'!G19+'Apr19'!G19+'May19'!G19+June19!G19+'Jul19'!G19+'Aug19'!G19+'Sep19'!G19+'Oct19'!G19+'Nov19'!G19+'Dec19'!G19</f>
        <v>0</v>
      </c>
      <c r="H19" s="123">
        <f>'Jan19'!H19+'Feb19'!H19+'Mar19'!H19+'Apr19'!H19+'May19'!H19+June19!H19+'Jul19'!H19+'Aug19'!H19+'Sep19'!H19+'Oct19'!H19+'Nov19'!H19+'Dec19'!H19</f>
        <v>32445968</v>
      </c>
    </row>
    <row r="20" spans="1:8">
      <c r="A20" s="5" t="s">
        <v>32</v>
      </c>
      <c r="B20" s="126" t="s">
        <v>33</v>
      </c>
      <c r="C20" s="31">
        <v>22</v>
      </c>
      <c r="D20" s="127">
        <f>'Jan19'!D20+'Feb19'!D20+'Mar19'!D20+'Apr19'!D20+'May19'!D20+June19!D20+'Jul19'!D20+'Aug19'!D20+'Sep19'!D20+'Oct19'!D20+'Nov19'!D20+'Dec19'!D20</f>
        <v>1124</v>
      </c>
      <c r="E20" s="36">
        <f>'Jan19'!E20+'Feb19'!E20+'Mar19'!E20+'Apr19'!E20+'May19'!E20+June19!E20+'Jul19'!E20+'Aug19'!E20+'Sep19'!E20+'Oct19'!E20+'Nov19'!E20+'Dec19'!E20</f>
        <v>4874</v>
      </c>
      <c r="F20" s="36">
        <f>'Jan19'!F20+'Feb19'!F20+'Mar19'!F20+'Apr19'!F20+'May19'!F20+June19!F20+'Jul19'!F20+'Aug19'!F20+'Sep19'!F20+'Oct19'!F20+'Nov19'!F20+'Dec19'!F20</f>
        <v>0</v>
      </c>
      <c r="G20" s="36">
        <f>'Jan19'!G20+'Feb19'!G20+'Mar19'!G20+'Apr19'!G20+'May19'!G20+June19!G20+'Jul19'!G20+'Aug19'!G20+'Sep19'!G20+'Oct19'!G20+'Nov19'!G20+'Dec19'!G20</f>
        <v>0</v>
      </c>
      <c r="H20" s="98">
        <f>'Jan19'!H20+'Feb19'!H20+'Mar19'!H20+'Apr19'!H20+'May19'!H20+June19!H20+'Jul19'!H20+'Aug19'!H20+'Sep19'!H20+'Oct19'!H20+'Nov19'!H20+'Dec19'!H20</f>
        <v>5998</v>
      </c>
    </row>
    <row r="21" spans="1:8">
      <c r="A21" s="5" t="s">
        <v>34</v>
      </c>
      <c r="B21" s="126" t="s">
        <v>35</v>
      </c>
      <c r="C21" s="31">
        <v>23</v>
      </c>
      <c r="D21" s="127">
        <f>'Jan19'!D21+'Feb19'!D21+'Mar19'!D21+'Apr19'!D21+'May19'!D21+June19!D21+'Jul19'!D21+'Aug19'!D21+'Sep19'!D21+'Oct19'!D21+'Nov19'!D21+'Dec19'!D21</f>
        <v>806329</v>
      </c>
      <c r="E21" s="36">
        <f>'Jan19'!E21+'Feb19'!E21+'Mar19'!E21+'Apr19'!E21+'May19'!E21+June19!E21+'Jul19'!E21+'Aug19'!E21+'Sep19'!E21+'Oct19'!E21+'Nov19'!E21+'Dec19'!E21</f>
        <v>1522743</v>
      </c>
      <c r="F21" s="36">
        <f>'Jan19'!F21+'Feb19'!F21+'Mar19'!F21+'Apr19'!F21+'May19'!F21+June19!F21+'Jul19'!F21+'Aug19'!F21+'Sep19'!F21+'Oct19'!F21+'Nov19'!F21+'Dec19'!F21</f>
        <v>0</v>
      </c>
      <c r="G21" s="36">
        <f>'Jan19'!G21+'Feb19'!G21+'Mar19'!G21+'Apr19'!G21+'May19'!G21+June19!G21+'Jul19'!G21+'Aug19'!G21+'Sep19'!G21+'Oct19'!G21+'Nov19'!G21+'Dec19'!G21</f>
        <v>0</v>
      </c>
      <c r="H21" s="98">
        <f>'Jan19'!H21+'Feb19'!H21+'Mar19'!H21+'Apr19'!H21+'May19'!H21+June19!H21+'Jul19'!H21+'Aug19'!H21+'Sep19'!H21+'Oct19'!H21+'Nov19'!H21+'Dec19'!H21</f>
        <v>2329072</v>
      </c>
    </row>
    <row r="22" spans="1:8">
      <c r="A22" s="5"/>
      <c r="B22" s="126" t="s">
        <v>36</v>
      </c>
      <c r="C22" s="31">
        <v>24</v>
      </c>
      <c r="D22" s="127">
        <f>'Jan19'!D22+'Feb19'!D22+'Mar19'!D22+'Apr19'!D22+'May19'!D22+June19!D22+'Jul19'!D22+'Aug19'!D22+'Sep19'!D22+'Oct19'!D22+'Nov19'!D22+'Dec19'!D22</f>
        <v>6164997</v>
      </c>
      <c r="E22" s="36">
        <f>'Jan19'!E22+'Feb19'!E22+'Mar19'!E22+'Apr19'!E22+'May19'!E22+June19!E22+'Jul19'!E22+'Aug19'!E22+'Sep19'!E22+'Oct19'!E22+'Nov19'!E22+'Dec19'!E22</f>
        <v>0</v>
      </c>
      <c r="F22" s="36">
        <f>'Jan19'!F22+'Feb19'!F22+'Mar19'!F22+'Apr19'!F22+'May19'!F22+June19!F22+'Jul19'!F22+'Aug19'!F22+'Sep19'!F22+'Oct19'!F22+'Nov19'!F22+'Dec19'!F22</f>
        <v>0</v>
      </c>
      <c r="G22" s="36">
        <f>'Jan19'!G22+'Feb19'!G22+'Mar19'!G22+'Apr19'!G22+'May19'!G22+June19!G22+'Jul19'!G22+'Aug19'!G22+'Sep19'!G22+'Oct19'!G22+'Nov19'!G22+'Dec19'!G22</f>
        <v>0</v>
      </c>
      <c r="H22" s="98">
        <f>'Jan19'!H22+'Feb19'!H22+'Mar19'!H22+'Apr19'!H22+'May19'!H22+June19!H22+'Jul19'!H22+'Aug19'!H22+'Sep19'!H22+'Oct19'!H22+'Nov19'!H22+'Dec19'!H22</f>
        <v>6164997</v>
      </c>
    </row>
    <row r="23" spans="1:8">
      <c r="A23" s="5"/>
      <c r="B23" s="128" t="s">
        <v>37</v>
      </c>
      <c r="C23" s="31">
        <v>25</v>
      </c>
      <c r="D23" s="127">
        <f>'Jan19'!D23+'Feb19'!D23+'Mar19'!D23+'Apr19'!D23+'May19'!D23+June19!D23+'Jul19'!D23+'Aug19'!D23+'Sep19'!D23+'Oct19'!D23+'Nov19'!D23+'Dec19'!D23</f>
        <v>0</v>
      </c>
      <c r="E23" s="36">
        <f>'Jan19'!E23+'Feb19'!E23+'Mar19'!E23+'Apr19'!E23+'May19'!E23+June19!E23+'Jul19'!E23+'Aug19'!E23+'Sep19'!E23+'Oct19'!E23+'Nov19'!E23+'Dec19'!E23</f>
        <v>0</v>
      </c>
      <c r="F23" s="36">
        <f>'Jan19'!F23+'Feb19'!F23+'Mar19'!F23+'Apr19'!F23+'May19'!F23+June19!F23+'Jul19'!F23+'Aug19'!F23+'Sep19'!F23+'Oct19'!F23+'Nov19'!F23+'Dec19'!F23</f>
        <v>0</v>
      </c>
      <c r="G23" s="36">
        <f>'Jan19'!G23+'Feb19'!G23+'Mar19'!G23+'Apr19'!G23+'May19'!G23+June19!G23+'Jul19'!G23+'Aug19'!G23+'Sep19'!G23+'Oct19'!G23+'Nov19'!G23+'Dec19'!G23</f>
        <v>0</v>
      </c>
      <c r="H23" s="98">
        <f>'Jan19'!H23+'Feb19'!H23+'Mar19'!H23+'Apr19'!H23+'May19'!H23+June19!H23+'Jul19'!H23+'Aug19'!H23+'Sep19'!H23+'Oct19'!H23+'Nov19'!H23+'Dec19'!H23</f>
        <v>0</v>
      </c>
    </row>
    <row r="24" spans="1:8">
      <c r="A24" s="5"/>
      <c r="B24" s="128" t="s">
        <v>38</v>
      </c>
      <c r="C24" s="31">
        <v>26</v>
      </c>
      <c r="D24" s="127">
        <f>'Jan19'!D24+'Feb19'!D24+'Mar19'!D24+'Apr19'!D24+'May19'!D24+June19!D24+'Jul19'!D24+'Aug19'!D24+'Sep19'!D24+'Oct19'!D24+'Nov19'!D24+'Dec19'!D24</f>
        <v>302808.81700000004</v>
      </c>
      <c r="E24" s="36">
        <f>'Jan19'!E24+'Feb19'!E24+'Mar19'!E24+'Apr19'!E24+'May19'!E24+June19!E24+'Jul19'!E24+'Aug19'!E24+'Sep19'!E24+'Oct19'!E24+'Nov19'!E24+'Dec19'!E24</f>
        <v>0</v>
      </c>
      <c r="F24" s="36">
        <f>'Jan19'!F24+'Feb19'!F24+'Mar19'!F24+'Apr19'!F24+'May19'!F24+June19!F24+'Jul19'!F24+'Aug19'!F24+'Sep19'!F24+'Oct19'!F24+'Nov19'!F24+'Dec19'!F24</f>
        <v>0</v>
      </c>
      <c r="G24" s="36">
        <f>'Jan19'!G24+'Feb19'!G24+'Mar19'!G24+'Apr19'!G24+'May19'!G24+June19!G24+'Jul19'!G24+'Aug19'!G24+'Sep19'!G24+'Oct19'!G24+'Nov19'!G24+'Dec19'!G24</f>
        <v>0</v>
      </c>
      <c r="H24" s="98">
        <f>'Jan19'!H24+'Feb19'!H24+'Mar19'!H24+'Apr19'!H24+'May19'!H24+June19!H24+'Jul19'!H24+'Aug19'!H24+'Sep19'!H24+'Oct19'!H24+'Nov19'!H24+'Dec19'!H24</f>
        <v>302808.81700000004</v>
      </c>
    </row>
    <row r="25" spans="1:8">
      <c r="A25" s="5"/>
      <c r="B25" s="128" t="s">
        <v>39</v>
      </c>
      <c r="C25" s="31">
        <v>27</v>
      </c>
      <c r="D25" s="127"/>
      <c r="E25" s="36"/>
      <c r="F25" s="36"/>
      <c r="G25" s="36"/>
      <c r="H25" s="98"/>
    </row>
    <row r="26" spans="1:8">
      <c r="A26" s="5"/>
      <c r="B26" s="128" t="s">
        <v>40</v>
      </c>
      <c r="C26" s="31">
        <v>28</v>
      </c>
      <c r="D26" s="127"/>
      <c r="E26" s="36"/>
      <c r="F26" s="36"/>
      <c r="G26" s="36"/>
      <c r="H26" s="98"/>
    </row>
    <row r="27" spans="1:8">
      <c r="A27" s="5"/>
      <c r="B27" s="5" t="s">
        <v>41</v>
      </c>
      <c r="C27" s="33">
        <v>29</v>
      </c>
      <c r="D27" s="127"/>
      <c r="E27" s="36"/>
      <c r="F27" s="36"/>
      <c r="G27" s="36"/>
      <c r="H27" s="98"/>
    </row>
    <row r="28" spans="1:8">
      <c r="A28" s="5"/>
      <c r="B28" s="45" t="s">
        <v>42</v>
      </c>
      <c r="C28" s="31">
        <v>30</v>
      </c>
      <c r="D28" s="129">
        <f>'Jan19'!D28+'Feb19'!D28+'Mar19'!D28+'Apr19'!D28+'May19'!D28+June19!D28+'Jul19'!D28+'Aug19'!D28+'Sep19'!D28+'Oct19'!D28+'Nov19'!D28+'Dec19'!D28</f>
        <v>11465765.183</v>
      </c>
      <c r="E28" s="130">
        <f>'Jan19'!E28+'Feb19'!E28+'Mar19'!E28+'Apr19'!E28+'May19'!E28+June19!E28+'Jul19'!E28+'Aug19'!E28+'Sep19'!E28+'Oct19'!E28+'Nov19'!E28+'Dec19'!E28</f>
        <v>29177461</v>
      </c>
      <c r="F28" s="130">
        <f>'Jan19'!F28+'Feb19'!F28+'Mar19'!F28+'Apr19'!F28+'May19'!F28+June19!F28+'Jul19'!F28+'Aug19'!F28+'Sep19'!F28+'Oct19'!F28+'Nov19'!F28+'Dec19'!F28</f>
        <v>0</v>
      </c>
      <c r="G28" s="130">
        <f>'Jan19'!G28+'Feb19'!G28+'Mar19'!G28+'Apr19'!G28+'May19'!G28+June19!G28+'Jul19'!G28+'Aug19'!G28+'Sep19'!G28+'Oct19'!G28+'Nov19'!G28+'Dec19'!G28</f>
        <v>0</v>
      </c>
      <c r="H28" s="131">
        <f>'Jan19'!H28+'Feb19'!H28+'Mar19'!H28+'Apr19'!H28+'May19'!H28+June19!H28+'Jul19'!H28+'Aug19'!H28+'Sep19'!H28+'Oct19'!H28+'Nov19'!H28+'Dec19'!H28</f>
        <v>40643226.182999998</v>
      </c>
    </row>
    <row r="29" spans="1:8">
      <c r="A29" s="61" t="s">
        <v>43</v>
      </c>
      <c r="B29" s="62"/>
      <c r="C29" s="48">
        <v>40</v>
      </c>
      <c r="D29" s="132">
        <f>'Jan19'!D29+'Feb19'!D29+'Mar19'!D29+'Apr19'!D29+'May19'!D29+June19!D29+'Jul19'!D29+'Aug19'!D29+'Sep19'!D29+'Oct19'!D29+'Nov19'!D29+'Dec19'!D29</f>
        <v>195469779.817</v>
      </c>
      <c r="E29" s="44">
        <f>'Jan19'!E29+'Feb19'!E29+'Mar19'!E29+'Apr19'!E29+'May19'!E29+June19!E29+'Jul19'!E29+'Aug19'!E29+'Sep19'!E29+'Oct19'!E29+'Nov19'!E29+'Dec19'!E29</f>
        <v>1150122237</v>
      </c>
      <c r="F29" s="44">
        <f>'Jan19'!F29+'Feb19'!F29+'Mar19'!F29+'Apr19'!F29+'May19'!F29+June19!F29+'Jul19'!F29+'Aug19'!F29+'Sep19'!F29+'Oct19'!F29+'Nov19'!F29+'Dec19'!F29</f>
        <v>493728730.76923072</v>
      </c>
      <c r="G29" s="44">
        <f>'Jan19'!G29+'Feb19'!G29+'Mar19'!G29+'Apr19'!G29+'May19'!G29+June19!G29+'Jul19'!G29+'Aug19'!G29+'Sep19'!G29+'Oct19'!G29+'Nov19'!G29+'Dec19'!G29</f>
        <v>8941378.2608695664</v>
      </c>
      <c r="H29" s="133">
        <f>'Jan19'!H29+'Feb19'!H29+'Mar19'!H29+'Apr19'!H29+'May19'!H29+June19!H29+'Jul19'!H29+'Aug19'!H29+'Sep19'!H29+'Oct19'!H29+'Nov19'!H29+'Dec19'!H29</f>
        <v>1808579979.6932545</v>
      </c>
    </row>
    <row r="30" spans="1:8">
      <c r="A30" s="23" t="s">
        <v>44</v>
      </c>
      <c r="B30" s="107" t="s">
        <v>45</v>
      </c>
      <c r="C30" s="31">
        <v>51</v>
      </c>
      <c r="D30" s="35">
        <f>'Jan19'!D30+'Feb19'!D30+'Mar19'!D30+'Apr19'!D30+'May19'!D30+June19!D30+'Jul19'!D30+'Aug19'!D30+'Sep19'!D30+'Oct19'!D30+'Nov19'!D30+'Dec19'!D30</f>
        <v>147664</v>
      </c>
      <c r="E30" s="36">
        <f>'Jan19'!E30+'Feb19'!E30+'Mar19'!E30+'Apr19'!E30+'May19'!E30+June19!E30+'Jul19'!E30+'Aug19'!E30+'Sep19'!E30+'Oct19'!E30+'Nov19'!E30+'Dec19'!E30</f>
        <v>124367</v>
      </c>
      <c r="F30" s="36">
        <f>'Jan19'!F30+'Feb19'!F30+'Mar19'!F30+'Apr19'!F30+'May19'!F30+June19!F30+'Jul19'!F30+'Aug19'!F30+'Sep19'!F30+'Oct19'!F30+'Nov19'!F30+'Dec19'!F30</f>
        <v>0</v>
      </c>
      <c r="G30" s="36">
        <f>'Jan19'!G30+'Feb19'!G30+'Mar19'!G30+'Apr19'!G30+'May19'!G30+June19!G30+'Jul19'!G30+'Aug19'!G30+'Sep19'!G30+'Oct19'!G30+'Nov19'!G30+'Dec19'!G30</f>
        <v>0</v>
      </c>
      <c r="H30" s="98">
        <f>'Jan19'!H30+'Feb19'!H30+'Mar19'!H30+'Apr19'!H30+'May19'!H30+June19!H30+'Jul19'!H30+'Aug19'!H30+'Sep19'!H30+'Oct19'!H30+'Nov19'!H30+'Dec19'!H30</f>
        <v>272031</v>
      </c>
    </row>
    <row r="31" spans="1:8">
      <c r="A31" s="66" t="s">
        <v>46</v>
      </c>
      <c r="B31" s="126" t="s">
        <v>47</v>
      </c>
      <c r="C31" s="31">
        <v>52</v>
      </c>
      <c r="D31" s="35">
        <f>'Jan19'!D31+'Feb19'!D31+'Mar19'!D31+'Apr19'!D31+'May19'!D31+June19!D31+'Jul19'!D31+'Aug19'!D31+'Sep19'!D31+'Oct19'!D31+'Nov19'!D31+'Dec19'!D31</f>
        <v>0</v>
      </c>
      <c r="E31" s="36">
        <f>'Jan19'!E31+'Feb19'!E31+'Mar19'!E31+'Apr19'!E31+'May19'!E31+June19!E31+'Jul19'!E31+'Aug19'!E31+'Sep19'!E31+'Oct19'!E31+'Nov19'!E31+'Dec19'!E31</f>
        <v>0</v>
      </c>
      <c r="F31" s="36">
        <f>'Jan19'!F31+'Feb19'!F31+'Mar19'!F31+'Apr19'!F31+'May19'!F31+June19!F31+'Jul19'!F31+'Aug19'!F31+'Sep19'!F31+'Oct19'!F31+'Nov19'!F31+'Dec19'!F31</f>
        <v>0</v>
      </c>
      <c r="G31" s="36">
        <f>'Jan19'!G31+'Feb19'!G31+'Mar19'!G31+'Apr19'!G31+'May19'!G31+June19!G31+'Jul19'!G31+'Aug19'!G31+'Sep19'!G31+'Oct19'!G31+'Nov19'!G31+'Dec19'!G31</f>
        <v>0</v>
      </c>
      <c r="H31" s="98">
        <f>'Jan19'!H31+'Feb19'!H31+'Mar19'!H31+'Apr19'!H31+'May19'!H31+June19!H31+'Jul19'!H31+'Aug19'!H31+'Sep19'!H31+'Oct19'!H31+'Nov19'!H31+'Dec19'!H31</f>
        <v>0</v>
      </c>
    </row>
    <row r="32" spans="1:8">
      <c r="A32" s="5"/>
      <c r="B32" s="126" t="s">
        <v>48</v>
      </c>
      <c r="C32" s="31">
        <v>53</v>
      </c>
      <c r="D32" s="35">
        <f>'Jan19'!D32+'Feb19'!D32+'Mar19'!D32+'Apr19'!D32+'May19'!D32+June19!D32+'Jul19'!D32+'Aug19'!D32+'Sep19'!D32+'Oct19'!D32+'Nov19'!D32+'Dec19'!D32</f>
        <v>0</v>
      </c>
      <c r="E32" s="36">
        <f>'Jan19'!E32+'Feb19'!E32+'Mar19'!E32+'Apr19'!E32+'May19'!E32+June19!E32+'Jul19'!E32+'Aug19'!E32+'Sep19'!E32+'Oct19'!E32+'Nov19'!E32+'Dec19'!E32</f>
        <v>0</v>
      </c>
      <c r="F32" s="36">
        <f>'Jan19'!F32+'Feb19'!F32+'Mar19'!F32+'Apr19'!F32+'May19'!F32+June19!F32+'Jul19'!F32+'Aug19'!F32+'Sep19'!F32+'Oct19'!F32+'Nov19'!F32+'Dec19'!F32</f>
        <v>0</v>
      </c>
      <c r="G32" s="36">
        <f>'Jan19'!G32+'Feb19'!G32+'Mar19'!G32+'Apr19'!G32+'May19'!G32+June19!G32+'Jul19'!G32+'Aug19'!G32+'Sep19'!G32+'Oct19'!G32+'Nov19'!G32+'Dec19'!G32</f>
        <v>0</v>
      </c>
      <c r="H32" s="98">
        <f>'Jan19'!H32+'Feb19'!H32+'Mar19'!H32+'Apr19'!H32+'May19'!H32+June19!H32+'Jul19'!H32+'Aug19'!H32+'Sep19'!H32+'Oct19'!H32+'Nov19'!H32+'Dec19'!H32</f>
        <v>0</v>
      </c>
    </row>
    <row r="33" spans="1:8">
      <c r="A33" s="5"/>
      <c r="B33" s="126" t="s">
        <v>49</v>
      </c>
      <c r="C33" s="31">
        <v>54</v>
      </c>
      <c r="D33" s="35">
        <f>'Jan19'!D33+'Feb19'!D33+'Mar19'!D33+'Apr19'!D33+'May19'!D33+June19!D33+'Jul19'!D33+'Aug19'!D33+'Sep19'!D33+'Oct19'!D33+'Nov19'!D33+'Dec19'!D33</f>
        <v>0</v>
      </c>
      <c r="E33" s="36">
        <f>'Jan19'!E33+'Feb19'!E33+'Mar19'!E33+'Apr19'!E33+'May19'!E33+June19!E33+'Jul19'!E33+'Aug19'!E33+'Sep19'!E33+'Oct19'!E33+'Nov19'!E33+'Dec19'!E33</f>
        <v>0</v>
      </c>
      <c r="F33" s="36">
        <f>'Jan19'!F33+'Feb19'!F33+'Mar19'!F33+'Apr19'!F33+'May19'!F33+June19!F33+'Jul19'!F33+'Aug19'!F33+'Sep19'!F33+'Oct19'!F33+'Nov19'!F33+'Dec19'!F33</f>
        <v>0</v>
      </c>
      <c r="G33" s="36">
        <f>'Jan19'!G33+'Feb19'!G33+'Mar19'!G33+'Apr19'!G33+'May19'!G33+June19!G33+'Jul19'!G33+'Aug19'!G33+'Sep19'!G33+'Oct19'!G33+'Nov19'!G33+'Dec19'!G33</f>
        <v>0</v>
      </c>
      <c r="H33" s="98">
        <f>'Jan19'!H33+'Feb19'!H33+'Mar19'!H33+'Apr19'!H33+'May19'!H33+June19!H33+'Jul19'!H33+'Aug19'!H33+'Sep19'!H33+'Oct19'!H33+'Nov19'!H33+'Dec19'!H33</f>
        <v>0</v>
      </c>
    </row>
    <row r="34" spans="1:8">
      <c r="A34" s="5"/>
      <c r="B34" s="126" t="s">
        <v>50</v>
      </c>
      <c r="C34" s="31">
        <v>55</v>
      </c>
      <c r="D34" s="35">
        <f>'Jan19'!D34+'Feb19'!D34+'Mar19'!D34+'Apr19'!D34+'May19'!D34+June19!D34+'Jul19'!D34+'Aug19'!D34+'Sep19'!D34+'Oct19'!D34+'Nov19'!D34+'Dec19'!D34</f>
        <v>0</v>
      </c>
      <c r="E34" s="36">
        <f>'Jan19'!E34+'Feb19'!E34+'Mar19'!E34+'Apr19'!E34+'May19'!E34+June19!E34+'Jul19'!E34+'Aug19'!E34+'Sep19'!E34+'Oct19'!E34+'Nov19'!E34+'Dec19'!E34</f>
        <v>0</v>
      </c>
      <c r="F34" s="36">
        <f>'Jan19'!F34+'Feb19'!F34+'Mar19'!F34+'Apr19'!F34+'May19'!F34+June19!F34+'Jul19'!F34+'Aug19'!F34+'Sep19'!F34+'Oct19'!F34+'Nov19'!F34+'Dec19'!F34</f>
        <v>0</v>
      </c>
      <c r="G34" s="36">
        <f>'Jan19'!G34+'Feb19'!G34+'Mar19'!G34+'Apr19'!G34+'May19'!G34+June19!G34+'Jul19'!G34+'Aug19'!G34+'Sep19'!G34+'Oct19'!G34+'Nov19'!G34+'Dec19'!G34</f>
        <v>0</v>
      </c>
      <c r="H34" s="98">
        <f>'Jan19'!H34+'Feb19'!H34+'Mar19'!H34+'Apr19'!H34+'May19'!H34+June19!H34+'Jul19'!H34+'Aug19'!H34+'Sep19'!H34+'Oct19'!H34+'Nov19'!H34+'Dec19'!H34</f>
        <v>0</v>
      </c>
    </row>
    <row r="35" spans="1:8">
      <c r="A35" s="5"/>
      <c r="B35" s="126" t="s">
        <v>51</v>
      </c>
      <c r="C35" s="31">
        <v>56</v>
      </c>
      <c r="D35" s="35">
        <f>'Jan19'!D35+'Feb19'!D35+'Mar19'!D35+'Apr19'!D35+'May19'!D35+June19!D35+'Jul19'!D35+'Aug19'!D35+'Sep19'!D35+'Oct19'!D35+'Nov19'!D35+'Dec19'!D35</f>
        <v>0</v>
      </c>
      <c r="E35" s="36">
        <f>'Jan19'!E35+'Feb19'!E35+'Mar19'!E35+'Apr19'!E35+'May19'!E35+June19!E35+'Jul19'!E35+'Aug19'!E35+'Sep19'!E35+'Oct19'!E35+'Nov19'!E35+'Dec19'!E35</f>
        <v>0</v>
      </c>
      <c r="F35" s="36">
        <f>'Jan19'!F35+'Feb19'!F35+'Mar19'!F35+'Apr19'!F35+'May19'!F35+June19!F35+'Jul19'!F35+'Aug19'!F35+'Sep19'!F35+'Oct19'!F35+'Nov19'!F35+'Dec19'!F35</f>
        <v>0</v>
      </c>
      <c r="G35" s="36">
        <f>'Jan19'!G35+'Feb19'!G35+'Mar19'!G35+'Apr19'!G35+'May19'!G35+June19!G35+'Jul19'!G35+'Aug19'!G35+'Sep19'!G35+'Oct19'!G35+'Nov19'!G35+'Dec19'!G35</f>
        <v>0</v>
      </c>
      <c r="H35" s="98">
        <f>'Jan19'!H35+'Feb19'!H35+'Mar19'!H35+'Apr19'!H35+'May19'!H35+June19!H35+'Jul19'!H35+'Aug19'!H35+'Sep19'!H35+'Oct19'!H35+'Nov19'!H35+'Dec19'!H35</f>
        <v>0</v>
      </c>
    </row>
    <row r="36" spans="1:8">
      <c r="A36" s="5"/>
      <c r="B36" s="126" t="s">
        <v>52</v>
      </c>
      <c r="C36" s="31">
        <v>57</v>
      </c>
      <c r="D36" s="35">
        <f>'Jan19'!D36+'Feb19'!D36+'Mar19'!D36+'Apr19'!D36+'May19'!D36+June19!D36+'Jul19'!D36+'Aug19'!D36+'Sep19'!D36+'Oct19'!D36+'Nov19'!D36+'Dec19'!D36</f>
        <v>605871</v>
      </c>
      <c r="E36" s="36">
        <f>'Jan19'!E36+'Feb19'!E36+'Mar19'!E36+'Apr19'!E36+'May19'!E36+June19!E36+'Jul19'!E36+'Aug19'!E36+'Sep19'!E36+'Oct19'!E36+'Nov19'!E36+'Dec19'!E36</f>
        <v>436288</v>
      </c>
      <c r="F36" s="36">
        <f>'Jan19'!F36+'Feb19'!F36+'Mar19'!F36+'Apr19'!F36+'May19'!F36+June19!F36+'Jul19'!F36+'Aug19'!F36+'Sep19'!F36+'Oct19'!F36+'Nov19'!F36+'Dec19'!F36</f>
        <v>0</v>
      </c>
      <c r="G36" s="36">
        <f>'Jan19'!G36+'Feb19'!G36+'Mar19'!G36+'Apr19'!G36+'May19'!G36+June19!G36+'Jul19'!G36+'Aug19'!G36+'Sep19'!G36+'Oct19'!G36+'Nov19'!G36+'Dec19'!G36</f>
        <v>0</v>
      </c>
      <c r="H36" s="98">
        <f>'Jan19'!H36+'Feb19'!H36+'Mar19'!H36+'Apr19'!H36+'May19'!H36+June19!H36+'Jul19'!H36+'Aug19'!H36+'Sep19'!H36+'Oct19'!H36+'Nov19'!H36+'Dec19'!H36</f>
        <v>1042159</v>
      </c>
    </row>
    <row r="37" spans="1:8">
      <c r="A37" s="5"/>
      <c r="B37" s="126" t="s">
        <v>40</v>
      </c>
      <c r="C37" s="31">
        <v>58</v>
      </c>
      <c r="D37" s="35"/>
      <c r="E37" s="36"/>
      <c r="F37" s="36"/>
      <c r="G37" s="36"/>
      <c r="H37" s="98"/>
    </row>
    <row r="38" spans="1:8">
      <c r="A38" s="5"/>
      <c r="B38" s="126" t="s">
        <v>41</v>
      </c>
      <c r="C38" s="31">
        <v>59</v>
      </c>
      <c r="D38" s="35"/>
      <c r="E38" s="36"/>
      <c r="F38" s="36"/>
      <c r="G38" s="36"/>
      <c r="H38" s="98"/>
    </row>
    <row r="39" spans="1:8">
      <c r="A39" s="5"/>
      <c r="B39" s="126" t="s">
        <v>53</v>
      </c>
      <c r="C39" s="31">
        <v>60</v>
      </c>
      <c r="D39" s="35"/>
      <c r="E39" s="36"/>
      <c r="F39" s="36"/>
      <c r="G39" s="36"/>
      <c r="H39" s="98"/>
    </row>
    <row r="40" spans="1:8">
      <c r="A40" s="5"/>
      <c r="B40" s="128" t="s">
        <v>54</v>
      </c>
      <c r="C40" s="31">
        <v>61</v>
      </c>
      <c r="D40" s="35"/>
      <c r="E40" s="36"/>
      <c r="F40" s="36"/>
      <c r="G40" s="36"/>
      <c r="H40" s="98"/>
    </row>
    <row r="41" spans="1:8">
      <c r="A41" s="5"/>
      <c r="B41" s="128" t="s">
        <v>55</v>
      </c>
      <c r="C41" s="31">
        <v>62</v>
      </c>
      <c r="D41" s="35"/>
      <c r="E41" s="36"/>
      <c r="F41" s="36"/>
      <c r="G41" s="36"/>
      <c r="H41" s="98"/>
    </row>
    <row r="42" spans="1:8">
      <c r="A42" s="5"/>
      <c r="B42" s="128" t="s">
        <v>56</v>
      </c>
      <c r="C42" s="31">
        <v>63</v>
      </c>
      <c r="D42" s="35"/>
      <c r="E42" s="36"/>
      <c r="F42" s="36"/>
      <c r="G42" s="36"/>
      <c r="H42" s="98"/>
    </row>
    <row r="43" spans="1:8">
      <c r="A43" s="5"/>
      <c r="B43" s="128" t="s">
        <v>57</v>
      </c>
      <c r="C43" s="31">
        <v>64</v>
      </c>
      <c r="D43" s="35"/>
      <c r="E43" s="36"/>
      <c r="F43" s="36"/>
      <c r="G43" s="36"/>
      <c r="H43" s="98"/>
    </row>
    <row r="44" spans="1:8">
      <c r="A44" s="5"/>
      <c r="B44" s="128" t="s">
        <v>58</v>
      </c>
      <c r="C44" s="31">
        <v>65</v>
      </c>
      <c r="D44" s="35"/>
      <c r="E44" s="36"/>
      <c r="F44" s="36"/>
      <c r="G44" s="36"/>
      <c r="H44" s="98"/>
    </row>
    <row r="45" spans="1:8">
      <c r="A45" s="5"/>
      <c r="B45" s="128" t="s">
        <v>59</v>
      </c>
      <c r="C45" s="31">
        <v>66</v>
      </c>
      <c r="D45" s="35"/>
      <c r="E45" s="36"/>
      <c r="F45" s="36"/>
      <c r="G45" s="36"/>
      <c r="H45" s="98"/>
    </row>
    <row r="46" spans="1:8">
      <c r="A46" s="5"/>
      <c r="B46" s="55" t="s">
        <v>60</v>
      </c>
      <c r="C46" s="33">
        <v>67</v>
      </c>
      <c r="D46" s="35"/>
      <c r="E46" s="36"/>
      <c r="F46" s="36"/>
      <c r="G46" s="36"/>
      <c r="H46" s="98"/>
    </row>
    <row r="47" spans="1:8">
      <c r="A47" s="55"/>
      <c r="B47" s="45" t="s">
        <v>124</v>
      </c>
      <c r="C47" s="48">
        <v>70</v>
      </c>
      <c r="D47" s="129">
        <f>'Jan19'!D47+'Feb19'!D47+'Mar19'!D47+'Apr19'!D47+'May19'!D47+June19!D47+'Jul19'!D47+'Aug19'!D47+'Sep19'!D47+'Oct19'!D47+'Nov19'!D47+'Dec19'!D47</f>
        <v>753535</v>
      </c>
      <c r="E47" s="130">
        <f>'Jan19'!E47+'Feb19'!E47+'Mar19'!E47+'Apr19'!E47+'May19'!E47+June19!E47+'Jul19'!E47+'Aug19'!E47+'Sep19'!E47+'Oct19'!E47+'Nov19'!E47+'Dec19'!E47</f>
        <v>560655</v>
      </c>
      <c r="F47" s="130">
        <f>'Jan19'!F47+'Feb19'!F47+'Mar19'!F47+'Apr19'!F47+'May19'!F47+June19!F47+'Jul19'!F47+'Aug19'!F47+'Sep19'!F47+'Oct19'!F47+'Nov19'!F47+'Dec19'!F47</f>
        <v>0</v>
      </c>
      <c r="G47" s="130">
        <f>'Jan19'!G47+'Feb19'!G47+'Mar19'!G47+'Apr19'!G47+'May19'!G47+June19!G47+'Jul19'!G47+'Aug19'!G47+'Sep19'!G47+'Oct19'!G47+'Nov19'!G47+'Dec19'!G47</f>
        <v>0</v>
      </c>
      <c r="H47" s="131">
        <f>'Jan19'!H47+'Feb19'!H47+'Mar19'!H47+'Apr19'!H47+'May19'!H47+June19!H47+'Jul19'!H47+'Aug19'!H47+'Sep19'!H47+'Oct19'!H47+'Nov19'!H47+'Dec19'!H47</f>
        <v>1314190</v>
      </c>
    </row>
    <row r="48" spans="1:8">
      <c r="A48" s="5" t="s">
        <v>61</v>
      </c>
      <c r="B48" s="45" t="s">
        <v>62</v>
      </c>
      <c r="C48" s="48"/>
      <c r="D48" s="129">
        <f>'Jan19'!D48+'Feb19'!D48+'Mar19'!D48+'Apr19'!D48+'May19'!D48+June19!D48+'Jul19'!D48+'Aug19'!D48+'Sep19'!D48+'Oct19'!D48+'Nov19'!D48+'Dec19'!D48</f>
        <v>194716244.817</v>
      </c>
      <c r="E48" s="130">
        <f>'Jan19'!E48+'Feb19'!E48+'Mar19'!E48+'Apr19'!E48+'May19'!E48+June19!E48+'Jul19'!E48+'Aug19'!E48+'Sep19'!E48+'Oct19'!E48+'Nov19'!E48+'Dec19'!E48</f>
        <v>1149561582</v>
      </c>
      <c r="F48" s="130">
        <f>'Jan19'!F48+'Feb19'!F48+'Mar19'!F48+'Apr19'!F48+'May19'!F48+June19!F48+'Jul19'!F48+'Aug19'!F48+'Sep19'!F48+'Oct19'!F48+'Nov19'!F48+'Dec19'!F48</f>
        <v>493728730.76923072</v>
      </c>
      <c r="G48" s="130">
        <f>'Jan19'!G48+'Feb19'!G48+'Mar19'!G48+'Apr19'!G48+'May19'!G48+June19!G48+'Jul19'!G48+'Aug19'!G48+'Sep19'!G48+'Oct19'!G48+'Nov19'!G48+'Dec19'!G48</f>
        <v>8941378.2608695664</v>
      </c>
      <c r="H48" s="131">
        <f>'Jan19'!H48+'Feb19'!H48+'Mar19'!H48+'Apr19'!H48+'May19'!H48+June19!H48+'Jul19'!H48+'Aug19'!H48+'Sep19'!H48+'Oct19'!H48+'Nov19'!H48+'Dec19'!H48</f>
        <v>1846947935.8471003</v>
      </c>
    </row>
    <row r="49" spans="1:8">
      <c r="A49" s="66" t="s">
        <v>28</v>
      </c>
      <c r="B49" s="134"/>
      <c r="C49" s="135"/>
      <c r="D49" s="125"/>
      <c r="E49" s="120"/>
      <c r="F49" s="136"/>
      <c r="G49" s="120"/>
      <c r="H49" s="123"/>
    </row>
    <row r="50" spans="1:8">
      <c r="A50" s="66" t="s">
        <v>63</v>
      </c>
      <c r="B50" s="10" t="s">
        <v>142</v>
      </c>
      <c r="C50" s="137"/>
      <c r="D50" s="35"/>
      <c r="E50" s="36"/>
      <c r="F50" s="35">
        <f>F18</f>
        <v>39682146.153846152</v>
      </c>
      <c r="G50" s="36"/>
      <c r="H50" s="98"/>
    </row>
    <row r="51" spans="1:8">
      <c r="A51" s="72"/>
      <c r="B51" s="10" t="s">
        <v>143</v>
      </c>
      <c r="C51" s="137"/>
      <c r="D51" s="35"/>
      <c r="E51" s="36"/>
      <c r="F51" s="35">
        <v>0</v>
      </c>
      <c r="G51" s="36"/>
      <c r="H51" s="98"/>
    </row>
    <row r="52" spans="1:8">
      <c r="A52" s="72"/>
      <c r="B52" s="5" t="s">
        <v>144</v>
      </c>
      <c r="C52" s="137"/>
      <c r="D52" s="136"/>
      <c r="E52" s="120"/>
      <c r="F52" s="136">
        <f>F50-F51</f>
        <v>39682146.153846152</v>
      </c>
      <c r="G52" s="120"/>
      <c r="H52" s="123"/>
    </row>
  </sheetData>
  <mergeCells count="1">
    <mergeCell ref="F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Jan19</vt:lpstr>
      <vt:lpstr>Feb19</vt:lpstr>
      <vt:lpstr>Mar19</vt:lpstr>
      <vt:lpstr>Apr19</vt:lpstr>
      <vt:lpstr>May19</vt:lpstr>
      <vt:lpstr>June19</vt:lpstr>
      <vt:lpstr>Jul19</vt:lpstr>
      <vt:lpstr>Aug19</vt:lpstr>
      <vt:lpstr>Sep19</vt:lpstr>
      <vt:lpstr>Oct19</vt:lpstr>
      <vt:lpstr>Nov19</vt:lpstr>
      <vt:lpstr>Dec19</vt:lpstr>
      <vt:lpstr>551m2019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Adam J. Thew [KDOR]</cp:lastModifiedBy>
  <cp:lastPrinted>2020-02-18T18:41:53Z</cp:lastPrinted>
  <dcterms:created xsi:type="dcterms:W3CDTF">2017-03-16T18:17:32Z</dcterms:created>
  <dcterms:modified xsi:type="dcterms:W3CDTF">2026-09-18T20:18:15Z</dcterms:modified>
</cp:coreProperties>
</file>